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codeName="ThisWorkbook"/>
  <mc:AlternateContent xmlns:mc="http://schemas.openxmlformats.org/markup-compatibility/2006">
    <mc:Choice Requires="x15">
      <x15ac:absPath xmlns:x15ac="http://schemas.microsoft.com/office/spreadsheetml/2010/11/ac" url="https://azureenergytrust.sharepoint.com/forms/Program Forms/"/>
    </mc:Choice>
  </mc:AlternateContent>
  <xr:revisionPtr revIDLastSave="0" documentId="8_{692F0210-CBF8-49A3-A981-BF352A112CB9}" xr6:coauthVersionLast="47" xr6:coauthVersionMax="47" xr10:uidLastSave="{00000000-0000-0000-0000-000000000000}"/>
  <workbookProtection workbookAlgorithmName="SHA-512" workbookHashValue="LYSaDq0xuL2KSppCpIjTpMJospB089uC496nde3HfsCThfNvGeoyfxclYZhpb4heyq9Ogvs8ToWTKBF+NFF8WA==" workbookSaltValue="tOx8EEiGFUhyqLawoZ9q5A==" workbookSpinCount="100000" lockStructure="1"/>
  <bookViews>
    <workbookView xWindow="-110" yWindow="-110" windowWidth="38620" windowHeight="21100" firstSheet="1" activeTab="1" xr2:uid="{15EA4EB9-B7BA-4B10-A034-CA5A4E9B90A3}"/>
  </bookViews>
  <sheets>
    <sheet name="Lists" sheetId="2" state="hidden" r:id="rId1"/>
    <sheet name="Instructions &amp; Help" sheetId="11" r:id="rId2"/>
    <sheet name="Trade Ally Calculator" sheetId="8" r:id="rId3"/>
    <sheet name="ETO Calculator" sheetId="14" state="hidden" r:id="rId4"/>
    <sheet name="Formulas" sheetId="12" state="hidden" r:id="rId5"/>
    <sheet name="Import" sheetId="1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4" l="1"/>
  <c r="F4" i="14"/>
  <c r="C3" i="15"/>
  <c r="C4" i="15"/>
  <c r="C5" i="15"/>
  <c r="C6" i="15"/>
  <c r="C2" i="15"/>
  <c r="F15" i="12"/>
  <c r="N4" i="12" s="1"/>
  <c r="F22" i="12"/>
  <c r="N11" i="12" s="1"/>
  <c r="O42" i="12"/>
  <c r="K3" i="12"/>
  <c r="O12" i="12"/>
  <c r="O13" i="12"/>
  <c r="O11" i="12"/>
  <c r="O5" i="12"/>
  <c r="O6" i="12"/>
  <c r="M43" i="12" s="1"/>
  <c r="O7" i="12"/>
  <c r="M41" i="12" s="1"/>
  <c r="C7" i="15" s="1"/>
  <c r="O4" i="12"/>
  <c r="P1" i="12"/>
  <c r="F12" i="14"/>
  <c r="F13" i="14"/>
  <c r="F11" i="14"/>
  <c r="F5" i="14"/>
  <c r="F7" i="14"/>
  <c r="G41" i="14"/>
  <c r="H39" i="14"/>
  <c r="G39" i="14"/>
  <c r="H38" i="14"/>
  <c r="G38" i="14"/>
  <c r="E38" i="14"/>
  <c r="H37" i="14"/>
  <c r="G37" i="14"/>
  <c r="E37" i="14"/>
  <c r="H36" i="14"/>
  <c r="G36" i="14"/>
  <c r="E36" i="14"/>
  <c r="H35" i="14"/>
  <c r="G35" i="14"/>
  <c r="E35" i="14"/>
  <c r="H34" i="14"/>
  <c r="G34" i="14"/>
  <c r="E34" i="14"/>
  <c r="F1" i="12"/>
  <c r="F17" i="12"/>
  <c r="F18" i="12"/>
  <c r="N7" i="12" s="1"/>
  <c r="F16" i="12"/>
  <c r="N5" i="12" s="1"/>
  <c r="C14" i="12"/>
  <c r="F23" i="12"/>
  <c r="F24" i="12"/>
  <c r="F11" i="12"/>
  <c r="D11" i="12"/>
  <c r="B11" i="12"/>
  <c r="C10" i="12"/>
  <c r="F9" i="12"/>
  <c r="F6" i="12"/>
  <c r="B6" i="12"/>
  <c r="E5" i="12"/>
  <c r="B5" i="12"/>
  <c r="D3" i="12"/>
  <c r="M42" i="12" l="1"/>
  <c r="E40" i="14" s="1"/>
  <c r="O3" i="12"/>
  <c r="F14" i="12"/>
  <c r="N6" i="12"/>
  <c r="P6" i="12" s="1"/>
  <c r="N12" i="12"/>
  <c r="P12" i="12" s="1"/>
  <c r="E39" i="14"/>
  <c r="E41" i="14"/>
  <c r="F28" i="12"/>
  <c r="O17" i="12"/>
  <c r="O8" i="12"/>
  <c r="O14" i="12" s="1"/>
  <c r="F19" i="12"/>
  <c r="N13" i="12"/>
  <c r="P11" i="12"/>
  <c r="P4" i="12"/>
  <c r="P7" i="12"/>
  <c r="P5" i="12"/>
  <c r="P43" i="12"/>
  <c r="H41" i="14" s="1"/>
  <c r="P42" i="12"/>
  <c r="H40" i="14" s="1"/>
  <c r="F29" i="12"/>
  <c r="F31" i="12" s="1"/>
  <c r="O18" i="12"/>
  <c r="G18" i="14" s="1"/>
  <c r="F30" i="12" l="1"/>
  <c r="N8" i="12"/>
  <c r="P8" i="12" s="1"/>
  <c r="F21" i="8"/>
  <c r="F8" i="14" s="1"/>
  <c r="H12" i="14"/>
  <c r="H11" i="14"/>
  <c r="G14" i="14"/>
  <c r="H5" i="14"/>
  <c r="H7" i="14"/>
  <c r="H6" i="14"/>
  <c r="N42" i="12"/>
  <c r="F40" i="14" s="1"/>
  <c r="G17" i="14"/>
  <c r="G8" i="14"/>
  <c r="G3" i="14"/>
  <c r="H4" i="14"/>
  <c r="O19" i="12"/>
  <c r="G19" i="14" s="1"/>
  <c r="P13" i="12"/>
  <c r="F25" i="12"/>
  <c r="N43" i="12"/>
  <c r="F41" i="14" s="1"/>
  <c r="O20" i="12"/>
  <c r="G20" i="14" s="1"/>
  <c r="O25" i="12"/>
  <c r="F36" i="12"/>
  <c r="F36" i="8" s="1"/>
  <c r="F31" i="8"/>
  <c r="F18" i="14" s="1"/>
  <c r="N18" i="12"/>
  <c r="P18" i="12" s="1"/>
  <c r="F30" i="8"/>
  <c r="N17" i="12"/>
  <c r="C33" i="12" l="1"/>
  <c r="C34" i="12" s="1"/>
  <c r="F32" i="8"/>
  <c r="K22" i="12"/>
  <c r="K23" i="12" s="1"/>
  <c r="O21" i="12" s="1"/>
  <c r="F19" i="14"/>
  <c r="F44" i="12"/>
  <c r="N36" i="12" s="1"/>
  <c r="F34" i="14" s="1"/>
  <c r="F17" i="14"/>
  <c r="N14" i="12"/>
  <c r="P14" i="12" s="1"/>
  <c r="H13" i="14"/>
  <c r="H18" i="14"/>
  <c r="H8" i="14"/>
  <c r="G23" i="14"/>
  <c r="F27" i="8"/>
  <c r="F14" i="14" s="1"/>
  <c r="F45" i="12"/>
  <c r="N40" i="12" s="1"/>
  <c r="D6" i="15" s="1"/>
  <c r="N20" i="12"/>
  <c r="P20" i="12" s="1"/>
  <c r="F33" i="8"/>
  <c r="F20" i="14" s="1"/>
  <c r="N19" i="12"/>
  <c r="P17" i="12"/>
  <c r="N25" i="12"/>
  <c r="F23" i="14" s="1"/>
  <c r="D2" i="15" l="1"/>
  <c r="G34" i="12"/>
  <c r="H20" i="8" s="1"/>
  <c r="N39" i="12"/>
  <c r="F37" i="14" s="1"/>
  <c r="O30" i="12"/>
  <c r="G28" i="14" s="1"/>
  <c r="N30" i="12"/>
  <c r="F28" i="14" s="1"/>
  <c r="H14" i="14"/>
  <c r="H20" i="14"/>
  <c r="F38" i="14"/>
  <c r="H17" i="14"/>
  <c r="O31" i="12"/>
  <c r="G29" i="14" s="1"/>
  <c r="N31" i="12"/>
  <c r="F29" i="14" s="1"/>
  <c r="N37" i="12"/>
  <c r="P25" i="12"/>
  <c r="P19" i="12"/>
  <c r="F32" i="12" l="1"/>
  <c r="D5" i="15"/>
  <c r="F35" i="14"/>
  <c r="D3" i="15"/>
  <c r="H19" i="14"/>
  <c r="O26" i="12"/>
  <c r="G21" i="14"/>
  <c r="H23" i="14"/>
  <c r="O24" i="12"/>
  <c r="P31" i="12"/>
  <c r="F46" i="12" l="1"/>
  <c r="O32" i="12" s="1"/>
  <c r="G30" i="14" s="1"/>
  <c r="F35" i="12"/>
  <c r="F40" i="12" s="1"/>
  <c r="F40" i="8" s="1"/>
  <c r="H40" i="8" s="1"/>
  <c r="F34" i="8"/>
  <c r="F21" i="14" s="1"/>
  <c r="F37" i="12"/>
  <c r="F37" i="8" s="1"/>
  <c r="N21" i="12"/>
  <c r="P21" i="12" s="1"/>
  <c r="H21" i="14" s="1"/>
  <c r="H29" i="14"/>
  <c r="G24" i="14"/>
  <c r="G22" i="14"/>
  <c r="P30" i="12"/>
  <c r="F43" i="12" l="1"/>
  <c r="O29" i="12" s="1"/>
  <c r="G27" i="14" s="1"/>
  <c r="N41" i="12"/>
  <c r="F39" i="14" s="1"/>
  <c r="N38" i="12"/>
  <c r="D4" i="15" s="1"/>
  <c r="N24" i="12"/>
  <c r="F22" i="14" s="1"/>
  <c r="N26" i="12"/>
  <c r="F24" i="14" s="1"/>
  <c r="F35" i="8"/>
  <c r="F36" i="14"/>
  <c r="N32" i="12"/>
  <c r="F30" i="14" s="1"/>
  <c r="H28" i="14"/>
  <c r="F16" i="8"/>
  <c r="F3" i="14" s="1"/>
  <c r="N3" i="12"/>
  <c r="P3" i="12" s="1"/>
  <c r="F43" i="8" l="1"/>
  <c r="D7" i="15"/>
  <c r="P32" i="12"/>
  <c r="H30" i="14" s="1"/>
  <c r="P24" i="12"/>
  <c r="H22" i="14" s="1"/>
  <c r="P26" i="12"/>
  <c r="H24" i="14" s="1"/>
  <c r="N29" i="12"/>
  <c r="F27" i="14" s="1"/>
  <c r="H3" i="14"/>
  <c r="P29" i="12" l="1"/>
  <c r="H27" i="14" s="1"/>
</calcChain>
</file>

<file path=xl/sharedStrings.xml><?xml version="1.0" encoding="utf-8"?>
<sst xmlns="http://schemas.openxmlformats.org/spreadsheetml/2006/main" count="333" uniqueCount="165">
  <si>
    <t>Utiltiy</t>
  </si>
  <si>
    <t>select</t>
  </si>
  <si>
    <t>PGE</t>
  </si>
  <si>
    <t>PAC</t>
  </si>
  <si>
    <t>Energy Trust Portland Solar Access Program Milestone Payment Calculator</t>
  </si>
  <si>
    <t>Example project receiving external funding</t>
  </si>
  <si>
    <t>[Description of PSAP]</t>
  </si>
  <si>
    <t>[Description of Incentives and Milestone Payment]</t>
  </si>
  <si>
    <t>Important information about this incentive offer:</t>
  </si>
  <si>
    <t>1)</t>
  </si>
  <si>
    <t>PSAP incentives from Energy Trust are available to customer of Portland General Electric and Pacific Power within the City of Portland.</t>
  </si>
  <si>
    <t>2)</t>
  </si>
  <si>
    <t>Submitting this calculator does not guarantee funding. The customer must receive incentive approval in writing before funds are reserved.</t>
  </si>
  <si>
    <t>3)</t>
  </si>
  <si>
    <r>
      <t xml:space="preserve">Project must meet all requirements outlined in </t>
    </r>
    <r>
      <rPr>
        <b/>
        <i/>
        <sz val="11"/>
        <color theme="1"/>
        <rFont val="Aptos Narrow"/>
        <family val="2"/>
      </rPr>
      <t>Form 220R-PSAP</t>
    </r>
    <r>
      <rPr>
        <sz val="11"/>
        <color rgb="FFFF0000"/>
        <rFont val="Aptos Narrow"/>
      </rPr>
      <t xml:space="preserve"> </t>
    </r>
    <r>
      <rPr>
        <sz val="11"/>
        <rFont val="Aptos Narrow"/>
        <family val="2"/>
      </rPr>
      <t xml:space="preserve">and the </t>
    </r>
    <r>
      <rPr>
        <sz val="11"/>
        <color rgb="FF000000"/>
        <rFont val="Aptos Narrow"/>
      </rPr>
      <t>Portland Solar Access Program Application Addendum as well as all Energy Trust installation requirements.</t>
    </r>
  </si>
  <si>
    <t>Incentive Application Process</t>
  </si>
  <si>
    <r>
      <rPr>
        <sz val="11"/>
        <color rgb="FF000000"/>
        <rFont val="Aptos Narrow"/>
      </rPr>
      <t xml:space="preserve">Trade Ally completes the application by entering complete and accurate project information in the </t>
    </r>
    <r>
      <rPr>
        <b/>
        <sz val="11"/>
        <color rgb="FF0070C0"/>
        <rFont val="Aptos Narrow"/>
      </rPr>
      <t xml:space="preserve">blue </t>
    </r>
    <r>
      <rPr>
        <sz val="11"/>
        <color rgb="FF000000"/>
        <rFont val="Aptos Narrow"/>
      </rPr>
      <t>highlighted fields of the Trade Ally Calculator tab as follows</t>
    </r>
  </si>
  <si>
    <t>- Enter Trade Ally information in Section 1</t>
  </si>
  <si>
    <t>- Enter Site Information in Section 2</t>
  </si>
  <si>
    <r>
      <t xml:space="preserve">- Enter </t>
    </r>
    <r>
      <rPr>
        <b/>
        <i/>
        <sz val="11"/>
        <color theme="1"/>
        <rFont val="Aptos Narrow"/>
        <family val="2"/>
        <scheme val="minor"/>
      </rPr>
      <t>only applicable costs</t>
    </r>
    <r>
      <rPr>
        <sz val="11"/>
        <color theme="1"/>
        <rFont val="Aptos Narrow"/>
        <family val="2"/>
        <scheme val="minor"/>
      </rPr>
      <t xml:space="preserve"> in Section 3 according to the project. Some fields may be blank.</t>
    </r>
  </si>
  <si>
    <t>- If applicable, enter any other External Funding such as energy incentives (e.g. Wattsmart) or other funding sources that the project will receive into Section 4. See example at right.</t>
  </si>
  <si>
    <t>Trade Ally attaches completed calculator along with application package submitted in PowerClerk.</t>
  </si>
  <si>
    <t>Energy Trust reviews application package and may contact you for more information. You will be notified via email.</t>
  </si>
  <si>
    <t>4)</t>
  </si>
  <si>
    <t>If full applicaiton package is approved, Trade Ally may proceed to apply for incentive funding.</t>
  </si>
  <si>
    <t>5)</t>
  </si>
  <si>
    <t>Any changes to the project costs or system design during the Reservation Period must be reflected in updated documentation and submitted to Energy Trust. The final incentive amount payable by Energy Trust will be calculated based on the final installed system and project costs.</t>
  </si>
  <si>
    <t>Incentive Payment Process</t>
  </si>
  <si>
    <t>Trade Ally includes approved calculator in application for incentives.</t>
  </si>
  <si>
    <t>Energy Trust reviews and approves the application package then processes the first milestone payment, equal to 50% of the estimated project incentives up to PSAP funding limits.</t>
  </si>
  <si>
    <r>
      <t xml:space="preserve">After the system is installed, the Trade Ally submits documentation verifying that the project has met all Energy Trust installation requirements or any other conditions in </t>
    </r>
    <r>
      <rPr>
        <b/>
        <i/>
        <sz val="11"/>
        <color theme="1"/>
        <rFont val="Aptos Narrow"/>
        <family val="2"/>
        <scheme val="minor"/>
      </rPr>
      <t>Form 220R-PSAP</t>
    </r>
    <r>
      <rPr>
        <b/>
        <sz val="11"/>
        <color rgb="FF000000"/>
        <rFont val="Aptos Narrow"/>
        <scheme val="minor"/>
      </rPr>
      <t xml:space="preserve"> </t>
    </r>
    <r>
      <rPr>
        <sz val="11"/>
        <color rgb="FF000000"/>
        <rFont val="Aptos Narrow"/>
        <scheme val="minor"/>
      </rPr>
      <t>and documentation confirming final project costs.</t>
    </r>
  </si>
  <si>
    <t>Energy Trust reviews the installed project documentation package and will reconcile final project costs. Upon approval, Energy Trust then processes the second and final payment for the remainder of allowable incentives based on final project costs and subject to incentive caps.</t>
  </si>
  <si>
    <t>FOR TRADE ALLY USE</t>
  </si>
  <si>
    <t>Date Submitted:</t>
  </si>
  <si>
    <t>mm/dd/yy</t>
  </si>
  <si>
    <t>PowerClerk ID:</t>
  </si>
  <si>
    <t>PSAP-000X</t>
  </si>
  <si>
    <t>Section 1 - Trade Ally Information</t>
  </si>
  <si>
    <t>Trade Ally Operating Name</t>
  </si>
  <si>
    <t>Sample Trade Ally</t>
  </si>
  <si>
    <t>Contact Details:</t>
  </si>
  <si>
    <t>First Name</t>
  </si>
  <si>
    <t>John</t>
  </si>
  <si>
    <t>Last Name</t>
  </si>
  <si>
    <t>Doe</t>
  </si>
  <si>
    <t>Email</t>
  </si>
  <si>
    <t>email@no.com</t>
  </si>
  <si>
    <t xml:space="preserve">Tel. </t>
  </si>
  <si>
    <t>123-456-7890</t>
  </si>
  <si>
    <t>Section 2 - Site Information</t>
  </si>
  <si>
    <t>Utility Provider</t>
  </si>
  <si>
    <t>Site Address</t>
  </si>
  <si>
    <t>123 ABC Street</t>
  </si>
  <si>
    <t>City</t>
  </si>
  <si>
    <t>State</t>
  </si>
  <si>
    <t>Zip</t>
  </si>
  <si>
    <t>Section 3 - Estimated Project Costs</t>
  </si>
  <si>
    <t>System Size (W DC)</t>
  </si>
  <si>
    <t>Pricing ($/W)</t>
  </si>
  <si>
    <t>Solar System Costs</t>
  </si>
  <si>
    <r>
      <t xml:space="preserve">Solar Upgrade </t>
    </r>
    <r>
      <rPr>
        <i/>
        <sz val="11"/>
        <color rgb="FF000000"/>
        <rFont val="Aptos Narrow"/>
      </rPr>
      <t>(Electrical panel upgrade)</t>
    </r>
  </si>
  <si>
    <t>Battery Storage System Costs</t>
  </si>
  <si>
    <t>Enabling Repair Cap</t>
  </si>
  <si>
    <t>Enabling Repairs Total</t>
  </si>
  <si>
    <t>Total Project Costs</t>
  </si>
  <si>
    <t>Section 4 - External Funding</t>
  </si>
  <si>
    <r>
      <t xml:space="preserve">Please note funding sources: </t>
    </r>
    <r>
      <rPr>
        <sz val="11"/>
        <color theme="1"/>
        <rFont val="Aptos Narrow"/>
        <family val="2"/>
        <scheme val="minor"/>
      </rPr>
      <t>(e.g. PAC Wattsmart)</t>
    </r>
  </si>
  <si>
    <t>External Funds (Solar)</t>
  </si>
  <si>
    <t>External Funds (Battery Storage)</t>
  </si>
  <si>
    <t>External Funds (Repairs)</t>
  </si>
  <si>
    <t>Total Net Project Costs</t>
  </si>
  <si>
    <t>Section 5 - Estimated Incentives</t>
  </si>
  <si>
    <t>Maximum Incentives</t>
  </si>
  <si>
    <t>Energy Trust Incentive (Solar)</t>
  </si>
  <si>
    <t>$6,000 (Flat)</t>
  </si>
  <si>
    <t>Energy Trust Incentive (Battery  Storage)</t>
  </si>
  <si>
    <t>$7,000 (Flat)</t>
  </si>
  <si>
    <t>PSAP Incentive (Solar)</t>
  </si>
  <si>
    <t>Up to $16,000 for Solar and $5,000 for Solar Upgrade</t>
  </si>
  <si>
    <t>PSAP Incentive (Battery Storage)</t>
  </si>
  <si>
    <t>Up to $13,000</t>
  </si>
  <si>
    <t>PSAP Incentive (Enabling Repairs)</t>
  </si>
  <si>
    <t>Up to Enabling Repair Cap, see Enabling Repairs Guide for Details</t>
  </si>
  <si>
    <t>Total Estimated Incentives</t>
  </si>
  <si>
    <t>Subtotal Energy Trust Incentive Amount</t>
  </si>
  <si>
    <t>Subtotal PSAP Incentive Amount</t>
  </si>
  <si>
    <t>Section 6 - Estimated purchase price</t>
  </si>
  <si>
    <t>Total purchase price after incentives</t>
  </si>
  <si>
    <t>Section 7 - Milestone Payment</t>
  </si>
  <si>
    <t>Total Milestone Payment Request</t>
  </si>
  <si>
    <t>FOR ENERGY TRUST USE ONLY</t>
  </si>
  <si>
    <t>Project Costs</t>
  </si>
  <si>
    <t>Estimate</t>
  </si>
  <si>
    <t>Final</t>
  </si>
  <si>
    <t>Difference</t>
  </si>
  <si>
    <t>System Size (kW DC)</t>
  </si>
  <si>
    <t>External Funding</t>
  </si>
  <si>
    <t>Project Incentives</t>
  </si>
  <si>
    <t>Total Project Incentives</t>
  </si>
  <si>
    <t>Final Payment</t>
  </si>
  <si>
    <t>Total Final Payment</t>
  </si>
  <si>
    <t>Subtotal Solar</t>
  </si>
  <si>
    <t>Subtotal Battery Storage</t>
  </si>
  <si>
    <t>Subtotal Enabling Repairs</t>
  </si>
  <si>
    <t>PT Measure Breakdown</t>
  </si>
  <si>
    <t>Description</t>
  </si>
  <si>
    <t>Product Code</t>
  </si>
  <si>
    <t>Install Cost</t>
  </si>
  <si>
    <t>Incentive</t>
  </si>
  <si>
    <t>kWh</t>
  </si>
  <si>
    <t>Sponsor</t>
  </si>
  <si>
    <t>Portland Solar Access Program Solar PV Milestone Payment</t>
  </si>
  <si>
    <t>PSAPSOLPVMILESTONE</t>
  </si>
  <si>
    <t>Portland Solar Access Program Battery Storage Milestone Payment</t>
  </si>
  <si>
    <t>PSAPBATESSMILESTONE</t>
  </si>
  <si>
    <t>Portland Solar Access Program Critical Repair Milestone Payment</t>
  </si>
  <si>
    <t>PSAPCRMILESTONE</t>
  </si>
  <si>
    <t>Portland Solar Access Program Solar Photovoltaic Measure</t>
  </si>
  <si>
    <t>PSAPSOLPV</t>
  </si>
  <si>
    <t>Portland Solar Access Program Battery Storage</t>
  </si>
  <si>
    <t>PSAPBATESS</t>
  </si>
  <si>
    <t>Portland Solar Access Program Critical Repairs</t>
  </si>
  <si>
    <t>PSAPCRITREPAIR</t>
  </si>
  <si>
    <t>Solar Photovoltaic Measure</t>
  </si>
  <si>
    <t>SOLPV</t>
  </si>
  <si>
    <t>GENERATION</t>
  </si>
  <si>
    <t>Battery Storage</t>
  </si>
  <si>
    <t>BATESS</t>
  </si>
  <si>
    <t>Review and Approval</t>
  </si>
  <si>
    <t>Estimated costs reviewed by:</t>
  </si>
  <si>
    <t>(Reviewer Name)</t>
  </si>
  <si>
    <t>Review date:</t>
  </si>
  <si>
    <t>(mm/dd/yyyy)</t>
  </si>
  <si>
    <t>PT Project ID:</t>
  </si>
  <si>
    <t>Final costs reviewed by:</t>
  </si>
  <si>
    <t>TRADE ALLY FORMULAS</t>
  </si>
  <si>
    <t>ENERGY TRUST FORMULAS</t>
  </si>
  <si>
    <t>Date Completed:</t>
  </si>
  <si>
    <t>Cap Rule 1</t>
  </si>
  <si>
    <t>30% Total Project Cost</t>
  </si>
  <si>
    <t>Cap Rule 2</t>
  </si>
  <si>
    <t>50% (Rule 1 + PCEF S+S Incentives)</t>
  </si>
  <si>
    <t>Includes Panel , Excludes Extermal &amp; ETO Funds</t>
  </si>
  <si>
    <t>Excludes External &amp; ETO Funds</t>
  </si>
  <si>
    <t>Excludes External Funds</t>
  </si>
  <si>
    <t>30% Total Project Incentives</t>
  </si>
  <si>
    <t>Enabling Repairs Cap</t>
  </si>
  <si>
    <t>PCEFSFA</t>
  </si>
  <si>
    <t>50% (ETO+PCEF Solar) up to max PCEF Solar</t>
  </si>
  <si>
    <t>50% (ETO+PCEF Storage) up to max PCEF Storage</t>
  </si>
  <si>
    <t>50% PCEF Repairs up to max PCEF Repairs</t>
  </si>
  <si>
    <t>Measure</t>
  </si>
  <si>
    <t>Quantity</t>
  </si>
  <si>
    <t>ProjectCost</t>
  </si>
  <si>
    <t>Therms</t>
  </si>
  <si>
    <t>Installer</t>
  </si>
  <si>
    <t>ReservationDate</t>
  </si>
  <si>
    <t>InstalledDate</t>
  </si>
  <si>
    <t>LifeYears</t>
  </si>
  <si>
    <t>LP_ELE</t>
  </si>
  <si>
    <t>LP_GAS</t>
  </si>
  <si>
    <t>None - ele</t>
  </si>
  <si>
    <t>None - gas</t>
  </si>
  <si>
    <t>PSAPERMILESTONE</t>
  </si>
  <si>
    <t>PSAPEREPAIR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</si>
</sst>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_([$$-409]* #,##0.00_);_([$$-409]* \(#,##0.00\);_([$$-409]* &quot;-&quot;??_);_(@_)"/>
  </numFmts>
  <fonts count="39">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u/>
      <sz val="11"/>
      <color theme="1"/>
      <name val="Aptos Narrow"/>
      <family val="2"/>
      <scheme val="minor"/>
    </font>
    <font>
      <b/>
      <sz val="16"/>
      <color theme="1"/>
      <name val="Aptos Narrow"/>
      <family val="2"/>
      <scheme val="minor"/>
    </font>
    <font>
      <b/>
      <i/>
      <sz val="11"/>
      <color theme="1"/>
      <name val="Aptos Narrow"/>
      <family val="2"/>
      <scheme val="minor"/>
    </font>
    <font>
      <sz val="11"/>
      <color rgb="FF000000"/>
      <name val="Aptos Narrow"/>
      <family val="2"/>
    </font>
    <font>
      <sz val="11"/>
      <color rgb="FF000000"/>
      <name val="Aptos Narrow"/>
      <family val="2"/>
      <scheme val="minor"/>
    </font>
    <font>
      <b/>
      <sz val="11"/>
      <color rgb="FF000000"/>
      <name val="Aptos Narrow"/>
      <family val="2"/>
      <scheme val="minor"/>
    </font>
    <font>
      <i/>
      <sz val="11"/>
      <color rgb="FFFF0000"/>
      <name val="Aptos Narrow"/>
      <family val="2"/>
      <scheme val="minor"/>
    </font>
    <font>
      <sz val="11"/>
      <color rgb="FFFF0000"/>
      <name val="Aptos Narrow"/>
      <family val="2"/>
      <scheme val="minor"/>
    </font>
    <font>
      <b/>
      <sz val="11"/>
      <color rgb="FF000000"/>
      <name val="Aptos Narrow"/>
      <scheme val="minor"/>
    </font>
    <font>
      <sz val="11"/>
      <color rgb="FF000000"/>
      <name val="Aptos Narrow"/>
    </font>
    <font>
      <i/>
      <sz val="11"/>
      <color rgb="FF000000"/>
      <name val="Aptos Narrow"/>
    </font>
    <font>
      <i/>
      <sz val="10"/>
      <color theme="1"/>
      <name val="Aptos Narrow"/>
      <family val="2"/>
      <scheme val="minor"/>
    </font>
    <font>
      <sz val="10"/>
      <color theme="1"/>
      <name val="Aptos Narrow"/>
      <family val="2"/>
      <scheme val="minor"/>
    </font>
    <font>
      <sz val="11"/>
      <color rgb="FFFF0000"/>
      <name val="Aptos Narrow"/>
    </font>
    <font>
      <b/>
      <i/>
      <sz val="10"/>
      <color theme="1"/>
      <name val="Aptos Narrow"/>
      <family val="2"/>
      <scheme val="minor"/>
    </font>
    <font>
      <sz val="9"/>
      <color theme="1"/>
      <name val="Aptos Narrow"/>
      <family val="2"/>
      <scheme val="minor"/>
    </font>
    <font>
      <sz val="12"/>
      <color rgb="FF000000"/>
      <name val="Calibri"/>
      <charset val="1"/>
    </font>
    <font>
      <sz val="11"/>
      <color rgb="FF000000"/>
      <name val="Aptos Narrow"/>
      <scheme val="minor"/>
    </font>
    <font>
      <sz val="11"/>
      <color theme="1"/>
      <name val="Aptos Narrow"/>
      <scheme val="minor"/>
    </font>
    <font>
      <b/>
      <sz val="12"/>
      <color theme="1"/>
      <name val="Aptos Narrow"/>
      <family val="2"/>
      <scheme val="minor"/>
    </font>
    <font>
      <b/>
      <sz val="12"/>
      <color rgb="FF000000"/>
      <name val="Aptos Narrow"/>
      <family val="2"/>
      <scheme val="minor"/>
    </font>
    <font>
      <b/>
      <sz val="11"/>
      <color rgb="FF0070C0"/>
      <name val="Aptos Narrow"/>
    </font>
    <font>
      <sz val="11"/>
      <color theme="1"/>
      <name val="Aptos Narrow"/>
    </font>
    <font>
      <i/>
      <sz val="9"/>
      <color theme="1"/>
      <name val="Aptos Narrow"/>
      <family val="2"/>
      <scheme val="minor"/>
    </font>
    <font>
      <i/>
      <sz val="10"/>
      <color rgb="FF000000"/>
      <name val="Aptos Narrow"/>
      <family val="2"/>
      <scheme val="minor"/>
    </font>
    <font>
      <b/>
      <sz val="16"/>
      <color rgb="FF000000"/>
      <name val="Aptos Narrow"/>
      <family val="2"/>
      <scheme val="minor"/>
    </font>
    <font>
      <i/>
      <sz val="11"/>
      <color rgb="FFFF0000"/>
      <name val="Aptos Narrow"/>
      <scheme val="minor"/>
    </font>
    <font>
      <sz val="11"/>
      <name val="Aptos Narrow"/>
      <family val="2"/>
    </font>
    <font>
      <sz val="11"/>
      <name val="Aptos Narrow"/>
      <family val="2"/>
      <scheme val="minor"/>
    </font>
    <font>
      <b/>
      <sz val="16"/>
      <color theme="4" tint="-0.249977111117893"/>
      <name val="Aptos Narrow"/>
      <family val="2"/>
      <scheme val="minor"/>
    </font>
    <font>
      <b/>
      <sz val="16"/>
      <color theme="6" tint="-0.249977111117893"/>
      <name val="Aptos Narrow"/>
      <family val="2"/>
      <scheme val="minor"/>
    </font>
    <font>
      <i/>
      <sz val="11"/>
      <name val="Aptos Narrow"/>
      <family val="2"/>
      <scheme val="minor"/>
    </font>
    <font>
      <sz val="10"/>
      <name val="Arial"/>
      <family val="2"/>
    </font>
    <font>
      <sz val="9"/>
      <color rgb="FFFF0000"/>
      <name val="Aptos Narrow"/>
      <family val="2"/>
      <scheme val="minor"/>
    </font>
    <font>
      <b/>
      <i/>
      <sz val="11"/>
      <color theme="1"/>
      <name val="Aptos Narrow"/>
      <family val="2"/>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42">
    <xf numFmtId="0" fontId="0" fillId="0" borderId="0" xfId="0"/>
    <xf numFmtId="0" fontId="2" fillId="0" borderId="0" xfId="0" applyFont="1"/>
    <xf numFmtId="0" fontId="5" fillId="0" borderId="0" xfId="0" applyFont="1"/>
    <xf numFmtId="0" fontId="8" fillId="0" borderId="0" xfId="0" applyFont="1"/>
    <xf numFmtId="0" fontId="10" fillId="0" borderId="0" xfId="0" applyFont="1"/>
    <xf numFmtId="0" fontId="0" fillId="0" borderId="7" xfId="0" applyBorder="1"/>
    <xf numFmtId="0" fontId="2" fillId="2" borderId="7" xfId="0" applyFont="1" applyFill="1" applyBorder="1"/>
    <xf numFmtId="0" fontId="0" fillId="0" borderId="0" xfId="0" applyAlignment="1">
      <alignment wrapText="1"/>
    </xf>
    <xf numFmtId="0" fontId="0" fillId="6" borderId="0" xfId="0" applyFill="1"/>
    <xf numFmtId="164" fontId="0" fillId="6" borderId="7" xfId="0" applyNumberFormat="1" applyFill="1" applyBorder="1"/>
    <xf numFmtId="164" fontId="0" fillId="6" borderId="12" xfId="0" applyNumberFormat="1" applyFill="1" applyBorder="1"/>
    <xf numFmtId="164" fontId="15" fillId="6" borderId="12" xfId="0" applyNumberFormat="1" applyFont="1" applyFill="1" applyBorder="1"/>
    <xf numFmtId="164" fontId="15" fillId="6" borderId="7" xfId="0" applyNumberFormat="1" applyFont="1" applyFill="1" applyBorder="1"/>
    <xf numFmtId="0" fontId="2" fillId="2" borderId="16" xfId="0" applyFont="1" applyFill="1" applyBorder="1"/>
    <xf numFmtId="0" fontId="0" fillId="2" borderId="8" xfId="0" applyFill="1" applyBorder="1"/>
    <xf numFmtId="0" fontId="0" fillId="6" borderId="19" xfId="0" applyFill="1" applyBorder="1"/>
    <xf numFmtId="0" fontId="0" fillId="6" borderId="14" xfId="0" applyFill="1" applyBorder="1"/>
    <xf numFmtId="0" fontId="2" fillId="2" borderId="9" xfId="0" applyFont="1" applyFill="1" applyBorder="1"/>
    <xf numFmtId="0" fontId="0" fillId="2" borderId="10" xfId="0" applyFill="1" applyBorder="1"/>
    <xf numFmtId="0" fontId="0" fillId="2" borderId="11" xfId="0" applyFill="1" applyBorder="1"/>
    <xf numFmtId="0" fontId="2" fillId="2" borderId="10" xfId="0" applyFont="1" applyFill="1" applyBorder="1"/>
    <xf numFmtId="0" fontId="2" fillId="2" borderId="11" xfId="0" applyFont="1" applyFill="1" applyBorder="1"/>
    <xf numFmtId="0" fontId="2" fillId="6" borderId="9" xfId="0" applyFont="1" applyFill="1" applyBorder="1"/>
    <xf numFmtId="0" fontId="2" fillId="6" borderId="10" xfId="0" applyFont="1" applyFill="1" applyBorder="1"/>
    <xf numFmtId="0" fontId="2" fillId="6" borderId="11" xfId="0" applyFont="1" applyFill="1" applyBorder="1"/>
    <xf numFmtId="164" fontId="2" fillId="6" borderId="13" xfId="0" applyNumberFormat="1" applyFont="1" applyFill="1" applyBorder="1"/>
    <xf numFmtId="164" fontId="0" fillId="0" borderId="7" xfId="0" applyNumberFormat="1" applyBorder="1"/>
    <xf numFmtId="164" fontId="0" fillId="0" borderId="12" xfId="0" applyNumberFormat="1" applyBorder="1"/>
    <xf numFmtId="164" fontId="15" fillId="0" borderId="12" xfId="0" applyNumberFormat="1" applyFont="1" applyBorder="1"/>
    <xf numFmtId="164" fontId="15" fillId="0" borderId="7" xfId="0" applyNumberFormat="1" applyFont="1" applyBorder="1"/>
    <xf numFmtId="0" fontId="2" fillId="2" borderId="10" xfId="0" applyFont="1" applyFill="1" applyBorder="1" applyAlignment="1">
      <alignment horizontal="center"/>
    </xf>
    <xf numFmtId="0" fontId="2" fillId="2" borderId="11" xfId="0" applyFont="1" applyFill="1" applyBorder="1" applyAlignment="1">
      <alignment horizontal="center"/>
    </xf>
    <xf numFmtId="164" fontId="0" fillId="0" borderId="9" xfId="0" applyNumberFormat="1" applyBorder="1"/>
    <xf numFmtId="0" fontId="2" fillId="2" borderId="13" xfId="0" applyFont="1" applyFill="1" applyBorder="1" applyAlignment="1">
      <alignment horizontal="center"/>
    </xf>
    <xf numFmtId="0" fontId="2" fillId="2" borderId="8" xfId="0" applyFont="1" applyFill="1" applyBorder="1"/>
    <xf numFmtId="0" fontId="2" fillId="2" borderId="8" xfId="0" applyFont="1" applyFill="1" applyBorder="1" applyAlignment="1">
      <alignment horizontal="center"/>
    </xf>
    <xf numFmtId="43" fontId="0" fillId="0" borderId="17" xfId="0" applyNumberFormat="1" applyBorder="1"/>
    <xf numFmtId="43" fontId="0" fillId="0" borderId="12" xfId="0" applyNumberFormat="1" applyBorder="1"/>
    <xf numFmtId="0" fontId="0" fillId="2" borderId="17" xfId="0" applyFill="1" applyBorder="1" applyAlignment="1">
      <alignment horizontal="center"/>
    </xf>
    <xf numFmtId="0" fontId="0" fillId="2" borderId="21" xfId="0" applyFill="1" applyBorder="1" applyAlignment="1">
      <alignment horizontal="center"/>
    </xf>
    <xf numFmtId="164" fontId="0" fillId="2" borderId="7" xfId="0" applyNumberFormat="1" applyFill="1" applyBorder="1"/>
    <xf numFmtId="164" fontId="0" fillId="2" borderId="17" xfId="0" applyNumberFormat="1" applyFill="1" applyBorder="1"/>
    <xf numFmtId="0" fontId="0" fillId="2" borderId="7" xfId="0" applyFill="1" applyBorder="1" applyAlignment="1">
      <alignment horizontal="center"/>
    </xf>
    <xf numFmtId="164" fontId="0" fillId="0" borderId="17" xfId="0" applyNumberFormat="1" applyBorder="1"/>
    <xf numFmtId="164" fontId="0" fillId="6" borderId="9" xfId="0" applyNumberFormat="1" applyFill="1" applyBorder="1"/>
    <xf numFmtId="0" fontId="0" fillId="6" borderId="7" xfId="0" applyFill="1" applyBorder="1"/>
    <xf numFmtId="164" fontId="0" fillId="6" borderId="17" xfId="0" applyNumberFormat="1" applyFill="1" applyBorder="1"/>
    <xf numFmtId="164" fontId="0" fillId="6" borderId="21" xfId="0" applyNumberFormat="1" applyFill="1" applyBorder="1"/>
    <xf numFmtId="164" fontId="0" fillId="6" borderId="19" xfId="0" applyNumberFormat="1" applyFill="1" applyBorder="1"/>
    <xf numFmtId="164" fontId="15" fillId="6" borderId="9" xfId="0" applyNumberFormat="1" applyFont="1" applyFill="1" applyBorder="1"/>
    <xf numFmtId="3" fontId="0" fillId="2" borderId="17" xfId="0" applyNumberFormat="1" applyFill="1" applyBorder="1" applyAlignment="1">
      <alignment horizontal="center"/>
    </xf>
    <xf numFmtId="0" fontId="20" fillId="0" borderId="0" xfId="0" applyFont="1"/>
    <xf numFmtId="0" fontId="0" fillId="0" borderId="0" xfId="0" applyAlignment="1">
      <alignment horizontal="center"/>
    </xf>
    <xf numFmtId="0" fontId="0" fillId="6" borderId="18" xfId="0" applyFill="1" applyBorder="1" applyAlignment="1">
      <alignment horizontal="center"/>
    </xf>
    <xf numFmtId="0" fontId="4" fillId="6" borderId="18" xfId="0" applyFont="1" applyFill="1" applyBorder="1" applyAlignment="1">
      <alignment horizontal="left"/>
    </xf>
    <xf numFmtId="0" fontId="0" fillId="6" borderId="19" xfId="0" quotePrefix="1" applyFill="1" applyBorder="1" applyAlignment="1">
      <alignment horizontal="left" vertical="top" wrapText="1"/>
    </xf>
    <xf numFmtId="0" fontId="0" fillId="0" borderId="0" xfId="0" applyAlignment="1">
      <alignment vertical="center"/>
    </xf>
    <xf numFmtId="0" fontId="23" fillId="0" borderId="0" xfId="0" applyFont="1"/>
    <xf numFmtId="0" fontId="0" fillId="6" borderId="0" xfId="0" applyFill="1" applyAlignment="1">
      <alignment wrapText="1"/>
    </xf>
    <xf numFmtId="0" fontId="0" fillId="6" borderId="0" xfId="0" applyFill="1" applyAlignment="1">
      <alignment horizontal="left" vertical="top" wrapText="1"/>
    </xf>
    <xf numFmtId="0" fontId="0" fillId="6" borderId="19" xfId="0" applyFill="1" applyBorder="1" applyAlignment="1">
      <alignment horizontal="left" vertical="top"/>
    </xf>
    <xf numFmtId="0" fontId="0" fillId="6" borderId="0" xfId="0" quotePrefix="1" applyFill="1" applyAlignment="1">
      <alignment horizontal="left" vertical="top" wrapText="1"/>
    </xf>
    <xf numFmtId="0" fontId="21" fillId="6" borderId="0" xfId="0" quotePrefix="1" applyFont="1" applyFill="1" applyAlignment="1">
      <alignment horizontal="left" vertical="top" wrapText="1"/>
    </xf>
    <xf numFmtId="0" fontId="0" fillId="6" borderId="18" xfId="0" applyFill="1" applyBorder="1" applyAlignment="1">
      <alignment horizontal="right" vertical="top"/>
    </xf>
    <xf numFmtId="0" fontId="2" fillId="2" borderId="13" xfId="0" applyFont="1" applyFill="1" applyBorder="1"/>
    <xf numFmtId="164" fontId="0" fillId="0" borderId="15" xfId="0" applyNumberFormat="1" applyBorder="1"/>
    <xf numFmtId="164" fontId="0" fillId="6" borderId="15" xfId="0" applyNumberFormat="1" applyFill="1" applyBorder="1"/>
    <xf numFmtId="164" fontId="15" fillId="0" borderId="9" xfId="0" applyNumberFormat="1" applyFont="1" applyBorder="1"/>
    <xf numFmtId="0" fontId="10" fillId="0" borderId="18" xfId="0" applyFont="1" applyBorder="1" applyAlignment="1">
      <alignment horizontal="center" wrapText="1"/>
    </xf>
    <xf numFmtId="0" fontId="10" fillId="0" borderId="18" xfId="0" applyFont="1" applyBorder="1" applyAlignment="1">
      <alignment wrapText="1"/>
    </xf>
    <xf numFmtId="164" fontId="8" fillId="0" borderId="0" xfId="0" applyNumberFormat="1" applyFont="1"/>
    <xf numFmtId="0" fontId="0" fillId="0" borderId="8" xfId="0" applyBorder="1"/>
    <xf numFmtId="0" fontId="15" fillId="0" borderId="0" xfId="0" applyFont="1"/>
    <xf numFmtId="0" fontId="16" fillId="0" borderId="0" xfId="0" applyFont="1"/>
    <xf numFmtId="0" fontId="18" fillId="0" borderId="0" xfId="0" applyFont="1"/>
    <xf numFmtId="164" fontId="0" fillId="0" borderId="0" xfId="0" applyNumberFormat="1"/>
    <xf numFmtId="0" fontId="0" fillId="0" borderId="16" xfId="0" applyBorder="1"/>
    <xf numFmtId="0" fontId="15" fillId="0" borderId="18" xfId="0" applyFont="1" applyBorder="1"/>
    <xf numFmtId="0" fontId="0" fillId="0" borderId="18" xfId="0" applyBorder="1"/>
    <xf numFmtId="0" fontId="9" fillId="0" borderId="0" xfId="0" applyFont="1"/>
    <xf numFmtId="0" fontId="13" fillId="0" borderId="18" xfId="0" applyFont="1" applyBorder="1"/>
    <xf numFmtId="0" fontId="0" fillId="0" borderId="20" xfId="0" applyBorder="1"/>
    <xf numFmtId="0" fontId="2" fillId="0" borderId="18" xfId="0" applyFont="1" applyBorder="1"/>
    <xf numFmtId="0" fontId="0" fillId="0" borderId="19" xfId="0" applyBorder="1"/>
    <xf numFmtId="0" fontId="2" fillId="0" borderId="8" xfId="0" applyFont="1" applyBorder="1"/>
    <xf numFmtId="0" fontId="2" fillId="0" borderId="13" xfId="0" applyFont="1" applyBorder="1"/>
    <xf numFmtId="0" fontId="0" fillId="0" borderId="14" xfId="0" applyBorder="1"/>
    <xf numFmtId="0" fontId="0" fillId="0" borderId="15" xfId="0" applyBorder="1"/>
    <xf numFmtId="0" fontId="2" fillId="0" borderId="9" xfId="0" applyFont="1" applyBorder="1"/>
    <xf numFmtId="0" fontId="0" fillId="0" borderId="10" xfId="0" applyBorder="1"/>
    <xf numFmtId="0" fontId="2" fillId="0" borderId="7" xfId="0" applyFont="1" applyBorder="1"/>
    <xf numFmtId="0" fontId="19" fillId="0" borderId="7" xfId="0" applyFont="1" applyBorder="1"/>
    <xf numFmtId="0" fontId="11" fillId="0" borderId="0" xfId="0" applyFont="1"/>
    <xf numFmtId="0" fontId="28" fillId="0" borderId="0" xfId="0" applyFont="1"/>
    <xf numFmtId="0" fontId="27" fillId="0" borderId="0" xfId="0" applyFont="1"/>
    <xf numFmtId="0" fontId="0" fillId="0" borderId="9" xfId="0" applyBorder="1"/>
    <xf numFmtId="0" fontId="28" fillId="0" borderId="18" xfId="0" applyFont="1" applyBorder="1"/>
    <xf numFmtId="0" fontId="8" fillId="0" borderId="18" xfId="0" applyFont="1" applyBorder="1"/>
    <xf numFmtId="0" fontId="0" fillId="5" borderId="7" xfId="0" applyFill="1" applyBorder="1"/>
    <xf numFmtId="0" fontId="10" fillId="0" borderId="18" xfId="0" applyFont="1" applyBorder="1" applyAlignment="1">
      <alignment vertical="center" wrapText="1"/>
    </xf>
    <xf numFmtId="0" fontId="31" fillId="0" borderId="18" xfId="0" applyFont="1" applyBorder="1"/>
    <xf numFmtId="164" fontId="0" fillId="0" borderId="1" xfId="0" applyNumberFormat="1" applyBorder="1"/>
    <xf numFmtId="164" fontId="0" fillId="2" borderId="1" xfId="0" applyNumberFormat="1" applyFill="1" applyBorder="1"/>
    <xf numFmtId="164" fontId="0" fillId="6" borderId="1" xfId="0" applyNumberFormat="1" applyFill="1" applyBorder="1"/>
    <xf numFmtId="0" fontId="30" fillId="0" borderId="0" xfId="0" applyFont="1" applyAlignment="1">
      <alignment vertical="center" wrapText="1"/>
    </xf>
    <xf numFmtId="0" fontId="10" fillId="0" borderId="0" xfId="0" applyFont="1" applyAlignment="1">
      <alignment vertical="center" wrapText="1"/>
    </xf>
    <xf numFmtId="164" fontId="32" fillId="0" borderId="17" xfId="0" applyNumberFormat="1" applyFont="1" applyBorder="1"/>
    <xf numFmtId="164" fontId="32" fillId="0" borderId="7" xfId="0" applyNumberFormat="1" applyFont="1" applyBorder="1"/>
    <xf numFmtId="0" fontId="5" fillId="0" borderId="8" xfId="0" applyFont="1" applyBorder="1"/>
    <xf numFmtId="0" fontId="29" fillId="0" borderId="8" xfId="0" applyFont="1" applyBorder="1"/>
    <xf numFmtId="0" fontId="2" fillId="0" borderId="8" xfId="0" applyFont="1" applyBorder="1" applyAlignment="1">
      <alignment horizontal="right" vertical="center"/>
    </xf>
    <xf numFmtId="0" fontId="7" fillId="0" borderId="18" xfId="0" applyFont="1" applyBorder="1"/>
    <xf numFmtId="0" fontId="0" fillId="2" borderId="13" xfId="0" applyFill="1" applyBorder="1"/>
    <xf numFmtId="164" fontId="2" fillId="6" borderId="1" xfId="0" applyNumberFormat="1" applyFont="1" applyFill="1" applyBorder="1"/>
    <xf numFmtId="0" fontId="33" fillId="0" borderId="16" xfId="0" applyFont="1" applyBorder="1"/>
    <xf numFmtId="0" fontId="34" fillId="0" borderId="16" xfId="0" applyFont="1" applyBorder="1"/>
    <xf numFmtId="0" fontId="9" fillId="2" borderId="1" xfId="0" applyFont="1" applyFill="1" applyBorder="1"/>
    <xf numFmtId="0" fontId="0" fillId="2" borderId="1" xfId="0" applyFill="1" applyBorder="1"/>
    <xf numFmtId="0" fontId="0" fillId="6" borderId="9" xfId="0" applyFill="1" applyBorder="1"/>
    <xf numFmtId="164" fontId="15" fillId="6" borderId="17" xfId="0" applyNumberFormat="1" applyFont="1" applyFill="1" applyBorder="1"/>
    <xf numFmtId="44" fontId="0" fillId="6" borderId="7" xfId="1" applyFont="1" applyFill="1" applyBorder="1"/>
    <xf numFmtId="164" fontId="0" fillId="6" borderId="11" xfId="0" applyNumberFormat="1" applyFill="1" applyBorder="1"/>
    <xf numFmtId="0" fontId="0" fillId="4" borderId="17" xfId="0" applyFill="1" applyBorder="1" applyProtection="1">
      <protection locked="0"/>
    </xf>
    <xf numFmtId="0" fontId="0" fillId="4" borderId="21" xfId="0" applyFill="1" applyBorder="1" applyAlignment="1" applyProtection="1">
      <alignment horizontal="center"/>
      <protection locked="0"/>
    </xf>
    <xf numFmtId="0" fontId="0" fillId="4" borderId="7" xfId="0" applyFill="1" applyBorder="1" applyAlignment="1" applyProtection="1">
      <alignment horizontal="center"/>
      <protection locked="0"/>
    </xf>
    <xf numFmtId="3" fontId="0" fillId="4" borderId="17" xfId="0" applyNumberFormat="1" applyFill="1" applyBorder="1" applyAlignment="1" applyProtection="1">
      <alignment horizontal="center"/>
      <protection locked="0"/>
    </xf>
    <xf numFmtId="164" fontId="0" fillId="4" borderId="1" xfId="0" applyNumberFormat="1" applyFill="1" applyBorder="1" applyProtection="1">
      <protection locked="0"/>
    </xf>
    <xf numFmtId="164" fontId="0" fillId="4" borderId="17" xfId="0" applyNumberFormat="1" applyFill="1" applyBorder="1" applyProtection="1">
      <protection locked="0"/>
    </xf>
    <xf numFmtId="164" fontId="0" fillId="4" borderId="7" xfId="0" applyNumberFormat="1" applyFill="1" applyBorder="1" applyProtection="1">
      <protection locked="0"/>
    </xf>
    <xf numFmtId="164" fontId="0" fillId="4" borderId="12" xfId="0" applyNumberFormat="1" applyFill="1" applyBorder="1" applyProtection="1">
      <protection locked="0"/>
    </xf>
    <xf numFmtId="3" fontId="0" fillId="7" borderId="17" xfId="0" applyNumberFormat="1" applyFill="1" applyBorder="1" applyAlignment="1" applyProtection="1">
      <alignment horizontal="center"/>
      <protection locked="0"/>
    </xf>
    <xf numFmtId="164" fontId="0" fillId="7" borderId="1" xfId="0" applyNumberFormat="1" applyFill="1" applyBorder="1" applyProtection="1">
      <protection locked="0"/>
    </xf>
    <xf numFmtId="164" fontId="0" fillId="7" borderId="20" xfId="0" applyNumberFormat="1" applyFill="1" applyBorder="1" applyProtection="1">
      <protection locked="0"/>
    </xf>
    <xf numFmtId="164" fontId="0" fillId="7" borderId="9" xfId="0" applyNumberFormat="1" applyFill="1" applyBorder="1" applyProtection="1">
      <protection locked="0"/>
    </xf>
    <xf numFmtId="164" fontId="0" fillId="7" borderId="16" xfId="0" applyNumberFormat="1" applyFill="1" applyBorder="1" applyProtection="1">
      <protection locked="0"/>
    </xf>
    <xf numFmtId="164" fontId="0" fillId="7" borderId="17" xfId="0" applyNumberFormat="1" applyFill="1" applyBorder="1" applyProtection="1">
      <protection locked="0"/>
    </xf>
    <xf numFmtId="164" fontId="0" fillId="7" borderId="21" xfId="0" applyNumberFormat="1" applyFill="1" applyBorder="1" applyProtection="1">
      <protection locked="0"/>
    </xf>
    <xf numFmtId="0" fontId="0" fillId="7" borderId="7" xfId="0" applyFill="1" applyBorder="1" applyAlignment="1" applyProtection="1">
      <alignment horizontal="center"/>
      <protection locked="0"/>
    </xf>
    <xf numFmtId="164" fontId="15" fillId="0" borderId="17" xfId="0" applyNumberFormat="1" applyFont="1" applyBorder="1"/>
    <xf numFmtId="164" fontId="11" fillId="0" borderId="0" xfId="0" applyNumberFormat="1" applyFont="1"/>
    <xf numFmtId="0" fontId="36" fillId="0" borderId="0" xfId="0" applyFont="1"/>
    <xf numFmtId="0" fontId="2" fillId="2" borderId="1" xfId="0" applyFont="1" applyFill="1" applyBorder="1"/>
    <xf numFmtId="0" fontId="0" fillId="0" borderId="0" xfId="0" applyProtection="1">
      <protection locked="0"/>
    </xf>
    <xf numFmtId="0" fontId="2" fillId="2" borderId="2" xfId="0" applyFont="1" applyFill="1" applyBorder="1"/>
    <xf numFmtId="0" fontId="0" fillId="2" borderId="3" xfId="0" applyFill="1" applyBorder="1"/>
    <xf numFmtId="0" fontId="0" fillId="2" borderId="4" xfId="0" applyFill="1" applyBorder="1"/>
    <xf numFmtId="0" fontId="2" fillId="2" borderId="3" xfId="0" applyFont="1" applyFill="1" applyBorder="1"/>
    <xf numFmtId="0" fontId="2" fillId="2" borderId="4" xfId="0" applyFont="1" applyFill="1" applyBorder="1"/>
    <xf numFmtId="164" fontId="8" fillId="4" borderId="1" xfId="0" applyNumberFormat="1" applyFont="1" applyFill="1" applyBorder="1" applyProtection="1">
      <protection locked="0"/>
    </xf>
    <xf numFmtId="164" fontId="0" fillId="3" borderId="1" xfId="0" applyNumberFormat="1" applyFill="1" applyBorder="1"/>
    <xf numFmtId="0" fontId="37" fillId="0" borderId="6" xfId="0" applyFont="1" applyBorder="1" applyAlignment="1">
      <alignment wrapText="1"/>
    </xf>
    <xf numFmtId="0" fontId="37" fillId="0" borderId="0" xfId="0" applyFont="1" applyAlignment="1">
      <alignment wrapText="1"/>
    </xf>
    <xf numFmtId="0" fontId="33" fillId="0" borderId="0" xfId="0" applyFont="1"/>
    <xf numFmtId="0" fontId="2" fillId="0" borderId="0" xfId="0" applyFont="1" applyAlignment="1">
      <alignment horizontal="right" vertical="center"/>
    </xf>
    <xf numFmtId="0" fontId="0" fillId="4" borderId="1" xfId="0" applyFill="1" applyBorder="1" applyAlignment="1" applyProtection="1">
      <alignment horizontal="center" vertical="center"/>
      <protection locked="0"/>
    </xf>
    <xf numFmtId="0" fontId="9" fillId="2" borderId="2" xfId="0" applyFont="1" applyFill="1" applyBorder="1"/>
    <xf numFmtId="0" fontId="8" fillId="2" borderId="3" xfId="0" applyFont="1" applyFill="1" applyBorder="1"/>
    <xf numFmtId="164" fontId="8" fillId="2" borderId="3" xfId="0" applyNumberFormat="1" applyFont="1" applyFill="1" applyBorder="1"/>
    <xf numFmtId="0" fontId="8" fillId="2" borderId="4" xfId="0" applyFont="1" applyFill="1" applyBorder="1"/>
    <xf numFmtId="164" fontId="0" fillId="6" borderId="5" xfId="0" applyNumberFormat="1" applyFill="1" applyBorder="1"/>
    <xf numFmtId="164" fontId="0" fillId="0" borderId="5" xfId="0" applyNumberFormat="1" applyBorder="1"/>
    <xf numFmtId="0" fontId="2" fillId="2" borderId="3" xfId="0" applyFont="1" applyFill="1" applyBorder="1" applyAlignment="1">
      <alignment horizontal="center"/>
    </xf>
    <xf numFmtId="0" fontId="2" fillId="2" borderId="4" xfId="0" applyFont="1" applyFill="1" applyBorder="1" applyAlignment="1">
      <alignment horizontal="center"/>
    </xf>
    <xf numFmtId="0" fontId="33" fillId="0" borderId="18" xfId="0" applyFont="1" applyBorder="1"/>
    <xf numFmtId="0" fontId="8" fillId="7" borderId="1" xfId="0" applyFont="1" applyFill="1" applyBorder="1" applyAlignment="1" applyProtection="1">
      <alignment horizontal="center"/>
      <protection locked="0"/>
    </xf>
    <xf numFmtId="0" fontId="8" fillId="0" borderId="0" xfId="0" applyFont="1" applyAlignment="1">
      <alignment horizontal="center" vertical="center"/>
    </xf>
    <xf numFmtId="0" fontId="32" fillId="0" borderId="0" xfId="0" applyFont="1"/>
    <xf numFmtId="0" fontId="32" fillId="0" borderId="0" xfId="0" applyFont="1" applyAlignment="1">
      <alignment vertical="center" wrapText="1"/>
    </xf>
    <xf numFmtId="0" fontId="35" fillId="0" borderId="0" xfId="0" applyFont="1" applyAlignment="1">
      <alignment vertical="center" wrapText="1"/>
    </xf>
    <xf numFmtId="0" fontId="23" fillId="0" borderId="9" xfId="0" applyFont="1" applyBorder="1" applyAlignment="1">
      <alignment horizontal="center"/>
    </xf>
    <xf numFmtId="0" fontId="23" fillId="0" borderId="10" xfId="0" applyFont="1" applyBorder="1" applyAlignment="1">
      <alignment horizontal="center"/>
    </xf>
    <xf numFmtId="0" fontId="23" fillId="0" borderId="11" xfId="0" applyFont="1" applyBorder="1" applyAlignment="1">
      <alignment horizontal="center"/>
    </xf>
    <xf numFmtId="0" fontId="23" fillId="2" borderId="16" xfId="0" applyFont="1" applyFill="1" applyBorder="1" applyAlignment="1">
      <alignment horizontal="center"/>
    </xf>
    <xf numFmtId="0" fontId="23" fillId="2" borderId="8" xfId="0" applyFont="1" applyFill="1" applyBorder="1" applyAlignment="1">
      <alignment horizontal="center"/>
    </xf>
    <xf numFmtId="0" fontId="23" fillId="2" borderId="13" xfId="0" applyFont="1" applyFill="1" applyBorder="1" applyAlignment="1">
      <alignment horizontal="center"/>
    </xf>
    <xf numFmtId="0" fontId="0" fillId="6" borderId="18" xfId="0" applyFill="1" applyBorder="1" applyAlignment="1">
      <alignment horizontal="center" vertical="center"/>
    </xf>
    <xf numFmtId="0" fontId="0" fillId="6" borderId="0" xfId="0" applyFill="1" applyAlignment="1">
      <alignment horizontal="center" vertical="center"/>
    </xf>
    <xf numFmtId="0" fontId="0" fillId="6" borderId="19" xfId="0" applyFill="1" applyBorder="1" applyAlignment="1">
      <alignment horizontal="center" vertical="center"/>
    </xf>
    <xf numFmtId="0" fontId="0" fillId="6" borderId="0" xfId="0" applyFill="1" applyAlignment="1">
      <alignment horizontal="left" vertical="top" wrapText="1"/>
    </xf>
    <xf numFmtId="0" fontId="0" fillId="6" borderId="19" xfId="0" applyFill="1" applyBorder="1" applyAlignment="1">
      <alignment horizontal="left" vertical="top" wrapText="1"/>
    </xf>
    <xf numFmtId="0" fontId="7" fillId="6" borderId="0" xfId="0" applyFont="1" applyFill="1" applyAlignment="1">
      <alignment horizontal="left" vertical="top" wrapText="1"/>
    </xf>
    <xf numFmtId="0" fontId="8" fillId="6" borderId="0" xfId="0" applyFont="1" applyFill="1" applyAlignment="1">
      <alignment horizontal="left" vertical="top" wrapText="1"/>
    </xf>
    <xf numFmtId="0" fontId="22" fillId="6" borderId="19" xfId="0" applyFont="1" applyFill="1" applyBorder="1" applyAlignment="1">
      <alignment horizontal="left" vertical="top" wrapText="1"/>
    </xf>
    <xf numFmtId="0" fontId="2" fillId="6" borderId="20" xfId="0" applyFont="1" applyFill="1" applyBorder="1" applyAlignment="1">
      <alignment horizontal="center" vertical="center"/>
    </xf>
    <xf numFmtId="0" fontId="0" fillId="6" borderId="14" xfId="0" applyFill="1" applyBorder="1" applyAlignment="1">
      <alignment horizontal="center" vertical="center"/>
    </xf>
    <xf numFmtId="0" fontId="0" fillId="6" borderId="15" xfId="0" applyFill="1" applyBorder="1" applyAlignment="1">
      <alignment horizontal="center" vertical="center"/>
    </xf>
    <xf numFmtId="0" fontId="26" fillId="6" borderId="0" xfId="0" applyFont="1" applyFill="1" applyAlignment="1">
      <alignment horizontal="left" vertical="top" wrapText="1"/>
    </xf>
    <xf numFmtId="0" fontId="23" fillId="2" borderId="18" xfId="0" applyFont="1" applyFill="1" applyBorder="1" applyAlignment="1">
      <alignment horizontal="center"/>
    </xf>
    <xf numFmtId="0" fontId="23" fillId="2" borderId="0" xfId="0" applyFont="1" applyFill="1" applyAlignment="1">
      <alignment horizontal="center"/>
    </xf>
    <xf numFmtId="0" fontId="23" fillId="2" borderId="19" xfId="0" applyFont="1" applyFill="1" applyBorder="1" applyAlignment="1">
      <alignment horizontal="center"/>
    </xf>
    <xf numFmtId="0" fontId="24" fillId="2" borderId="18" xfId="0" applyFont="1" applyFill="1" applyBorder="1" applyAlignment="1">
      <alignment horizontal="center"/>
    </xf>
    <xf numFmtId="0" fontId="24" fillId="2" borderId="0" xfId="0" applyFont="1" applyFill="1" applyAlignment="1">
      <alignment horizontal="center"/>
    </xf>
    <xf numFmtId="0" fontId="24" fillId="2" borderId="19" xfId="0" applyFont="1" applyFill="1" applyBorder="1" applyAlignment="1">
      <alignment horizontal="center"/>
    </xf>
    <xf numFmtId="0" fontId="2" fillId="2" borderId="7" xfId="0" applyFont="1" applyFill="1" applyBorder="1" applyAlignment="1">
      <alignment horizontal="center"/>
    </xf>
    <xf numFmtId="0" fontId="32" fillId="4" borderId="1" xfId="0" applyFont="1" applyFill="1" applyBorder="1" applyAlignment="1" applyProtection="1">
      <alignment vertical="center" wrapText="1"/>
      <protection locked="0"/>
    </xf>
    <xf numFmtId="0" fontId="0" fillId="4" borderId="9"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3" xfId="0" applyFill="1" applyBorder="1" applyAlignment="1" applyProtection="1">
      <alignment horizontal="center"/>
      <protection locked="0"/>
    </xf>
    <xf numFmtId="0" fontId="0" fillId="4" borderId="20" xfId="0" applyFill="1" applyBorder="1" applyAlignment="1" applyProtection="1">
      <alignment horizontal="center" wrapText="1"/>
      <protection locked="0"/>
    </xf>
    <xf numFmtId="0" fontId="0" fillId="4" borderId="14" xfId="0"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4" borderId="16" xfId="0" applyFill="1" applyBorder="1" applyAlignment="1" applyProtection="1">
      <alignment horizontal="center" wrapText="1"/>
      <protection locked="0"/>
    </xf>
    <xf numFmtId="0" fontId="0" fillId="4" borderId="13"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1" xfId="0" applyFill="1" applyBorder="1" applyAlignment="1" applyProtection="1">
      <alignment horizontal="center" wrapText="1"/>
      <protection locked="0"/>
    </xf>
    <xf numFmtId="0" fontId="3" fillId="4" borderId="9" xfId="2" applyFill="1" applyBorder="1" applyAlignment="1" applyProtection="1">
      <alignment horizontal="center" wrapText="1"/>
      <protection locked="0"/>
    </xf>
    <xf numFmtId="0" fontId="3" fillId="4" borderId="10" xfId="2" applyFill="1" applyBorder="1" applyAlignment="1" applyProtection="1">
      <alignment horizontal="center" wrapText="1"/>
      <protection locked="0"/>
    </xf>
    <xf numFmtId="0" fontId="3" fillId="4" borderId="11" xfId="2" applyFill="1" applyBorder="1" applyAlignment="1" applyProtection="1">
      <alignment horizontal="center" wrapText="1"/>
      <protection locked="0"/>
    </xf>
    <xf numFmtId="0" fontId="2" fillId="2" borderId="1" xfId="0" applyFont="1" applyFill="1" applyBorder="1" applyAlignment="1">
      <alignment horizontal="center"/>
    </xf>
    <xf numFmtId="7" fontId="0" fillId="0" borderId="1" xfId="1" applyNumberFormat="1" applyFont="1" applyBorder="1" applyAlignment="1">
      <alignment horizontal="center"/>
    </xf>
    <xf numFmtId="0" fontId="0" fillId="0" borderId="9" xfId="3" applyNumberFormat="1" applyFont="1" applyBorder="1" applyAlignment="1"/>
    <xf numFmtId="0" fontId="0" fillId="0" borderId="10" xfId="3" applyNumberFormat="1" applyFont="1" applyBorder="1" applyAlignment="1"/>
    <xf numFmtId="0" fontId="0" fillId="0" borderId="11" xfId="3" applyNumberFormat="1" applyFont="1" applyBorder="1" applyAlignment="1"/>
    <xf numFmtId="164" fontId="8" fillId="7" borderId="2" xfId="0" applyNumberFormat="1" applyFont="1" applyFill="1" applyBorder="1" applyAlignment="1" applyProtection="1">
      <alignment horizontal="center"/>
      <protection locked="0"/>
    </xf>
    <xf numFmtId="0" fontId="8" fillId="7" borderId="4" xfId="0" applyFont="1" applyFill="1" applyBorder="1" applyAlignment="1" applyProtection="1">
      <alignment horizontal="center"/>
      <protection locked="0"/>
    </xf>
    <xf numFmtId="0" fontId="9" fillId="0" borderId="8" xfId="0" applyFont="1" applyBorder="1" applyAlignment="1">
      <alignment horizontal="right" vertic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20"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9" fillId="0" borderId="10" xfId="0" applyFont="1" applyBorder="1" applyAlignment="1">
      <alignment horizontal="right" vertical="center"/>
    </xf>
    <xf numFmtId="0" fontId="0" fillId="2" borderId="8" xfId="0" applyFill="1" applyBorder="1" applyAlignment="1">
      <alignment horizontal="center"/>
    </xf>
    <xf numFmtId="0" fontId="2" fillId="2" borderId="1" xfId="0" applyFont="1" applyFill="1" applyBorder="1" applyAlignment="1"/>
    <xf numFmtId="164" fontId="32" fillId="4" borderId="1" xfId="0" applyNumberFormat="1" applyFont="1" applyFill="1" applyBorder="1" applyAlignment="1" applyProtection="1">
      <protection locked="0"/>
    </xf>
    <xf numFmtId="0" fontId="32" fillId="4" borderId="1" xfId="0" applyFont="1" applyFill="1" applyBorder="1" applyAlignment="1" applyProtection="1">
      <protection locked="0"/>
    </xf>
    <xf numFmtId="0" fontId="0" fillId="0" borderId="9" xfId="0" applyBorder="1" applyAlignment="1"/>
    <xf numFmtId="0" fontId="0" fillId="0" borderId="10" xfId="0" applyBorder="1" applyAlignment="1"/>
    <xf numFmtId="0" fontId="0" fillId="0" borderId="11" xfId="0" applyBorder="1" applyAlignment="1"/>
    <xf numFmtId="0" fontId="2" fillId="0" borderId="9" xfId="0" applyFont="1" applyBorder="1" applyAlignment="1"/>
    <xf numFmtId="0" fontId="2" fillId="0" borderId="10" xfId="0" applyFont="1" applyBorder="1" applyAlignment="1"/>
    <xf numFmtId="0" fontId="2" fillId="0" borderId="11" xfId="0" applyFont="1" applyBorder="1" applyAlignment="1"/>
    <xf numFmtId="0" fontId="19" fillId="0" borderId="9" xfId="0" applyFont="1" applyBorder="1" applyAlignment="1"/>
    <xf numFmtId="0" fontId="19" fillId="0" borderId="10" xfId="0" applyFont="1" applyBorder="1" applyAlignment="1"/>
    <xf numFmtId="0" fontId="19" fillId="0" borderId="11" xfId="0" applyFont="1" applyBorder="1" applyAlignment="1"/>
    <xf numFmtId="0" fontId="2" fillId="2" borderId="9" xfId="0" applyFont="1" applyFill="1" applyBorder="1" applyAlignment="1"/>
    <xf numFmtId="0" fontId="2" fillId="2" borderId="10" xfId="0" applyFont="1" applyFill="1" applyBorder="1" applyAlignment="1"/>
    <xf numFmtId="0" fontId="2" fillId="2" borderId="11" xfId="0" applyFont="1" applyFill="1" applyBorder="1" applyAlignment="1"/>
  </cellXfs>
  <cellStyles count="4">
    <cellStyle name="Currency" xfId="1" builtinId="4"/>
    <cellStyle name="Hyperlink" xfId="2" builtinId="8"/>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5442</xdr:colOff>
      <xdr:row>5</xdr:row>
      <xdr:rowOff>135462</xdr:rowOff>
    </xdr:from>
    <xdr:to>
      <xdr:col>18</xdr:col>
      <xdr:colOff>97403</xdr:colOff>
      <xdr:row>9</xdr:row>
      <xdr:rowOff>364670</xdr:rowOff>
    </xdr:to>
    <xdr:pic>
      <xdr:nvPicPr>
        <xdr:cNvPr id="3" name="Picture 2">
          <a:extLst>
            <a:ext uri="{FF2B5EF4-FFF2-40B4-BE49-F238E27FC236}">
              <a16:creationId xmlns:a16="http://schemas.microsoft.com/office/drawing/2014/main" id="{AD28A185-DB5F-063A-82C3-DA1ADDC70FA9}"/>
            </a:ext>
          </a:extLst>
        </xdr:cNvPr>
        <xdr:cNvPicPr>
          <a:picLocks noChangeAspect="1"/>
        </xdr:cNvPicPr>
      </xdr:nvPicPr>
      <xdr:blipFill>
        <a:blip xmlns:r="http://schemas.openxmlformats.org/officeDocument/2006/relationships" r:embed="rId1"/>
        <a:stretch>
          <a:fillRect/>
        </a:stretch>
      </xdr:blipFill>
      <xdr:spPr>
        <a:xfrm>
          <a:off x="7712528" y="706962"/>
          <a:ext cx="8582818" cy="114905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mail@n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A05E-9FAC-459C-91D9-047C63813D28}">
  <sheetPr codeName="Sheet3"/>
  <dimension ref="B2:B5"/>
  <sheetViews>
    <sheetView workbookViewId="0">
      <selection activeCell="B4" sqref="B4"/>
    </sheetView>
  </sheetViews>
  <sheetFormatPr defaultRowHeight="14.45"/>
  <sheetData>
    <row r="2" spans="2:2">
      <c r="B2" s="1" t="s">
        <v>0</v>
      </c>
    </row>
    <row r="3" spans="2:2">
      <c r="B3" t="s">
        <v>1</v>
      </c>
    </row>
    <row r="4" spans="2:2">
      <c r="B4" t="s">
        <v>2</v>
      </c>
    </row>
    <row r="5" spans="2:2">
      <c r="B5" t="s">
        <v>3</v>
      </c>
    </row>
  </sheetData>
  <sheetProtection algorithmName="SHA-512" hashValue="RVMwzKmmyyQ+6BZP2SYowVetrHqE15mMBb+wpallTv4ZGpUR+DaXbN3ZnL2zKbVwUOBlKZGof6+mp4umgaqSgg==" saltValue="wapcgGJQQ7K0rA1n/WAhs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A5CB8-D147-4C07-9F5F-1BEC9D270670}">
  <sheetPr codeName="Sheet6">
    <tabColor theme="4"/>
  </sheetPr>
  <dimension ref="B2:N36"/>
  <sheetViews>
    <sheetView showGridLines="0" tabSelected="1" workbookViewId="0">
      <selection activeCell="I34" sqref="I34"/>
    </sheetView>
  </sheetViews>
  <sheetFormatPr defaultRowHeight="14.45"/>
  <cols>
    <col min="2" max="2" width="5" style="52" customWidth="1"/>
    <col min="3" max="3" width="6.140625" style="7" customWidth="1"/>
    <col min="4" max="4" width="79.140625" customWidth="1"/>
  </cols>
  <sheetData>
    <row r="2" spans="2:14" ht="15.95">
      <c r="B2" s="172" t="s">
        <v>4</v>
      </c>
      <c r="C2" s="173"/>
      <c r="D2" s="174"/>
      <c r="E2" s="57"/>
      <c r="F2" s="169" t="s">
        <v>5</v>
      </c>
      <c r="G2" s="170"/>
      <c r="H2" s="170"/>
      <c r="I2" s="170"/>
      <c r="J2" s="170"/>
      <c r="K2" s="170"/>
      <c r="L2" s="170"/>
      <c r="M2" s="170"/>
      <c r="N2" s="171"/>
    </row>
    <row r="3" spans="2:14" ht="24" hidden="1" customHeight="1">
      <c r="B3" s="175" t="s">
        <v>6</v>
      </c>
      <c r="C3" s="176"/>
      <c r="D3" s="177"/>
      <c r="E3" s="56"/>
      <c r="F3" s="56"/>
      <c r="G3" s="56"/>
    </row>
    <row r="4" spans="2:14" ht="35.25" hidden="1" customHeight="1">
      <c r="B4" s="175" t="s">
        <v>7</v>
      </c>
      <c r="C4" s="176"/>
      <c r="D4" s="177"/>
      <c r="E4" s="56"/>
      <c r="F4" s="56"/>
      <c r="G4" s="56"/>
    </row>
    <row r="5" spans="2:14">
      <c r="B5" s="54" t="s">
        <v>8</v>
      </c>
      <c r="C5" s="58"/>
      <c r="D5" s="15"/>
    </row>
    <row r="6" spans="2:14" ht="32.25" customHeight="1">
      <c r="B6" s="63" t="s">
        <v>9</v>
      </c>
      <c r="C6" s="178" t="s">
        <v>10</v>
      </c>
      <c r="D6" s="179"/>
      <c r="E6" s="7"/>
      <c r="F6" s="7"/>
      <c r="G6" s="7"/>
    </row>
    <row r="7" spans="2:14" ht="5.25" customHeight="1">
      <c r="B7" s="63"/>
      <c r="C7" s="59"/>
      <c r="D7" s="60"/>
    </row>
    <row r="8" spans="2:14" ht="30" customHeight="1">
      <c r="B8" s="63" t="s">
        <v>11</v>
      </c>
      <c r="C8" s="178" t="s">
        <v>12</v>
      </c>
      <c r="D8" s="179"/>
      <c r="E8" s="7"/>
      <c r="F8" s="7"/>
      <c r="G8" s="7"/>
    </row>
    <row r="9" spans="2:14" ht="5.25" customHeight="1">
      <c r="B9" s="63"/>
      <c r="C9" s="59"/>
      <c r="D9" s="60"/>
    </row>
    <row r="10" spans="2:14" ht="35.25" customHeight="1">
      <c r="B10" s="63" t="s">
        <v>13</v>
      </c>
      <c r="C10" s="180" t="s">
        <v>14</v>
      </c>
      <c r="D10" s="179"/>
      <c r="E10" s="7"/>
      <c r="F10" s="7"/>
      <c r="G10" s="7"/>
    </row>
    <row r="11" spans="2:14" ht="15.95">
      <c r="B11" s="190" t="s">
        <v>15</v>
      </c>
      <c r="C11" s="191"/>
      <c r="D11" s="192"/>
    </row>
    <row r="12" spans="2:14" ht="31.5" customHeight="1">
      <c r="B12" s="63" t="s">
        <v>9</v>
      </c>
      <c r="C12" s="186" t="s">
        <v>16</v>
      </c>
      <c r="D12" s="182"/>
    </row>
    <row r="13" spans="2:14">
      <c r="B13" s="63"/>
      <c r="C13" s="61"/>
      <c r="D13" s="55" t="s">
        <v>17</v>
      </c>
    </row>
    <row r="14" spans="2:14">
      <c r="B14" s="63"/>
      <c r="C14" s="61"/>
      <c r="D14" s="55" t="s">
        <v>18</v>
      </c>
    </row>
    <row r="15" spans="2:14">
      <c r="B15" s="63"/>
      <c r="C15" s="61"/>
      <c r="D15" s="55" t="s">
        <v>19</v>
      </c>
    </row>
    <row r="16" spans="2:14" ht="32.25" customHeight="1">
      <c r="B16" s="63"/>
      <c r="C16" s="61"/>
      <c r="D16" s="55" t="s">
        <v>20</v>
      </c>
    </row>
    <row r="17" spans="2:9" ht="5.25" customHeight="1">
      <c r="B17" s="63"/>
      <c r="C17" s="61"/>
      <c r="D17" s="15"/>
    </row>
    <row r="18" spans="2:9" ht="17.25" customHeight="1">
      <c r="B18" s="63" t="s">
        <v>11</v>
      </c>
      <c r="C18" s="178" t="s">
        <v>21</v>
      </c>
      <c r="D18" s="179"/>
    </row>
    <row r="19" spans="2:9" ht="5.25" customHeight="1">
      <c r="B19" s="63"/>
      <c r="C19" s="62"/>
      <c r="D19" s="15"/>
    </row>
    <row r="20" spans="2:9" ht="33.75" customHeight="1">
      <c r="B20" s="63" t="s">
        <v>13</v>
      </c>
      <c r="C20" s="178" t="s">
        <v>22</v>
      </c>
      <c r="D20" s="179"/>
    </row>
    <row r="21" spans="2:9" ht="5.25" customHeight="1">
      <c r="B21" s="63"/>
      <c r="C21" s="59"/>
      <c r="D21" s="60"/>
    </row>
    <row r="22" spans="2:9" ht="17.850000000000001" customHeight="1">
      <c r="B22" s="63" t="s">
        <v>23</v>
      </c>
      <c r="C22" s="178" t="s">
        <v>24</v>
      </c>
      <c r="D22" s="179"/>
    </row>
    <row r="23" spans="2:9" ht="5.25" customHeight="1">
      <c r="B23" s="63"/>
      <c r="C23" s="59"/>
      <c r="D23" s="60"/>
    </row>
    <row r="24" spans="2:9" ht="48" customHeight="1">
      <c r="B24" s="63" t="s">
        <v>25</v>
      </c>
      <c r="C24" s="178" t="s">
        <v>26</v>
      </c>
      <c r="D24" s="179"/>
    </row>
    <row r="25" spans="2:9" ht="8.1" customHeight="1">
      <c r="B25" s="53"/>
      <c r="C25" s="58"/>
      <c r="D25" s="15"/>
    </row>
    <row r="26" spans="2:9" ht="15.95">
      <c r="B26" s="187" t="s">
        <v>27</v>
      </c>
      <c r="C26" s="188"/>
      <c r="D26" s="189"/>
    </row>
    <row r="27" spans="2:9" ht="17.25" customHeight="1">
      <c r="B27" s="63" t="s">
        <v>9</v>
      </c>
      <c r="C27" s="178" t="s">
        <v>28</v>
      </c>
      <c r="D27" s="179"/>
    </row>
    <row r="28" spans="2:9" ht="5.25" customHeight="1">
      <c r="B28" s="63"/>
      <c r="C28" s="59"/>
      <c r="D28" s="60"/>
    </row>
    <row r="29" spans="2:9" ht="33" customHeight="1">
      <c r="B29" s="63" t="s">
        <v>11</v>
      </c>
      <c r="C29" s="178" t="s">
        <v>29</v>
      </c>
      <c r="D29" s="179"/>
      <c r="I29" s="51"/>
    </row>
    <row r="30" spans="2:9" ht="5.25" customHeight="1">
      <c r="B30" s="63"/>
      <c r="C30" s="59"/>
      <c r="D30" s="60"/>
      <c r="I30" s="51"/>
    </row>
    <row r="31" spans="2:9" ht="45.75" customHeight="1">
      <c r="B31" s="63" t="s">
        <v>13</v>
      </c>
      <c r="C31" s="181" t="s">
        <v>30</v>
      </c>
      <c r="D31" s="179"/>
      <c r="I31" s="51"/>
    </row>
    <row r="32" spans="2:9" ht="5.25" customHeight="1">
      <c r="B32" s="63"/>
      <c r="C32" s="59"/>
      <c r="D32" s="15"/>
      <c r="I32" s="51"/>
    </row>
    <row r="33" spans="2:9" ht="60" customHeight="1">
      <c r="B33" s="63" t="s">
        <v>23</v>
      </c>
      <c r="C33" s="181" t="s">
        <v>31</v>
      </c>
      <c r="D33" s="182"/>
      <c r="I33" s="51"/>
    </row>
    <row r="34" spans="2:9" ht="41.25" customHeight="1">
      <c r="B34" s="183"/>
      <c r="C34" s="184"/>
      <c r="D34" s="185"/>
      <c r="I34" s="51"/>
    </row>
    <row r="35" spans="2:9" ht="15.6">
      <c r="I35" s="51"/>
    </row>
    <row r="36" spans="2:9" ht="15.6">
      <c r="I36" s="51"/>
    </row>
  </sheetData>
  <sheetProtection algorithmName="SHA-512" hashValue="S2oYf0SgaW2qfAzPpqxyLxeojXYxoyM4jux4iLYsLhc+qi5Z8lcEZ54PGjKIkvJJnOoP/1X3UxEbfCxg4En9TQ==" saltValue="Un+e/gFpb9bmEOX8FyJevQ==" spinCount="100000" sheet="1" objects="1" formatColumns="0" formatRows="0" selectLockedCells="1" selectUnlockedCells="1"/>
  <mergeCells count="19">
    <mergeCell ref="C8:D8"/>
    <mergeCell ref="C10:D10"/>
    <mergeCell ref="C33:D33"/>
    <mergeCell ref="B34:D34"/>
    <mergeCell ref="C12:D12"/>
    <mergeCell ref="C18:D18"/>
    <mergeCell ref="C20:D20"/>
    <mergeCell ref="C22:D22"/>
    <mergeCell ref="C24:D24"/>
    <mergeCell ref="B26:D26"/>
    <mergeCell ref="B11:D11"/>
    <mergeCell ref="C27:D27"/>
    <mergeCell ref="C29:D29"/>
    <mergeCell ref="C31:D31"/>
    <mergeCell ref="F2:N2"/>
    <mergeCell ref="B2:D2"/>
    <mergeCell ref="B3:D3"/>
    <mergeCell ref="B4:D4"/>
    <mergeCell ref="C6: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D4272-64F8-4DBC-81AF-FCDBE93C5696}">
  <sheetPr codeName="Sheet7">
    <tabColor theme="4"/>
  </sheetPr>
  <dimension ref="A1:K82"/>
  <sheetViews>
    <sheetView showGridLines="0" workbookViewId="0">
      <selection activeCell="F18" sqref="F18"/>
    </sheetView>
  </sheetViews>
  <sheetFormatPr defaultColWidth="9.140625" defaultRowHeight="14.45"/>
  <cols>
    <col min="1" max="1" width="12.85546875" customWidth="1"/>
    <col min="2" max="2" width="10.85546875" customWidth="1"/>
    <col min="4" max="4" width="10.85546875" customWidth="1"/>
    <col min="5" max="5" width="15.5703125" customWidth="1"/>
    <col min="6" max="6" width="15.85546875" customWidth="1"/>
    <col min="7" max="7" width="2.85546875" customWidth="1"/>
    <col min="8" max="8" width="12.85546875" customWidth="1"/>
    <col min="9" max="10" width="11.85546875" customWidth="1"/>
    <col min="11" max="11" width="17.85546875" customWidth="1"/>
  </cols>
  <sheetData>
    <row r="1" spans="1:11" ht="21">
      <c r="A1" s="163" t="s">
        <v>32</v>
      </c>
      <c r="B1" s="152"/>
      <c r="C1" s="152"/>
      <c r="D1" s="152"/>
      <c r="E1" s="152"/>
      <c r="F1" s="152"/>
      <c r="G1" s="1"/>
      <c r="H1" s="1"/>
      <c r="I1" s="1"/>
      <c r="J1" s="1"/>
      <c r="K1" s="1"/>
    </row>
    <row r="2" spans="1:11" ht="15" customHeight="1">
      <c r="A2" s="152"/>
      <c r="B2" s="2"/>
      <c r="C2" s="2"/>
      <c r="D2" s="2"/>
      <c r="E2" s="153" t="s">
        <v>33</v>
      </c>
      <c r="F2" s="154" t="s">
        <v>34</v>
      </c>
      <c r="G2" s="1"/>
      <c r="H2" s="1"/>
      <c r="I2" s="1"/>
      <c r="J2" s="1"/>
      <c r="K2" s="1"/>
    </row>
    <row r="3" spans="1:11" ht="15" customHeight="1">
      <c r="A3" s="152"/>
      <c r="B3" s="2"/>
      <c r="C3" s="2"/>
      <c r="D3" s="2"/>
      <c r="E3" s="153" t="s">
        <v>35</v>
      </c>
      <c r="F3" s="154" t="s">
        <v>36</v>
      </c>
      <c r="G3" s="1"/>
      <c r="H3" s="1"/>
      <c r="I3" s="1"/>
      <c r="J3" s="1"/>
      <c r="K3" s="1"/>
    </row>
    <row r="4" spans="1:11">
      <c r="A4" s="143" t="s">
        <v>37</v>
      </c>
      <c r="B4" s="144"/>
      <c r="C4" s="144"/>
      <c r="D4" s="144"/>
      <c r="E4" s="144"/>
      <c r="F4" s="145"/>
      <c r="G4" s="142"/>
      <c r="H4" s="142"/>
      <c r="I4" s="142"/>
      <c r="J4" s="142"/>
      <c r="K4" s="142"/>
    </row>
    <row r="5" spans="1:11">
      <c r="A5" s="78" t="s">
        <v>38</v>
      </c>
      <c r="D5" s="199" t="s">
        <v>39</v>
      </c>
      <c r="E5" s="200"/>
      <c r="F5" s="201"/>
    </row>
    <row r="6" spans="1:11" ht="15" customHeight="1">
      <c r="A6" s="82" t="s">
        <v>40</v>
      </c>
      <c r="F6" s="83"/>
    </row>
    <row r="7" spans="1:11">
      <c r="A7" s="78" t="s">
        <v>41</v>
      </c>
      <c r="B7" s="202" t="s">
        <v>42</v>
      </c>
      <c r="C7" s="203"/>
      <c r="D7" t="s">
        <v>43</v>
      </c>
      <c r="E7" s="204" t="s">
        <v>44</v>
      </c>
      <c r="F7" s="205"/>
    </row>
    <row r="8" spans="1:11">
      <c r="A8" s="81" t="s">
        <v>45</v>
      </c>
      <c r="B8" s="206" t="s">
        <v>46</v>
      </c>
      <c r="C8" s="207"/>
      <c r="D8" s="208"/>
      <c r="E8" s="16" t="s">
        <v>47</v>
      </c>
      <c r="F8" s="122" t="s">
        <v>48</v>
      </c>
    </row>
    <row r="10" spans="1:11">
      <c r="A10" s="17" t="s">
        <v>49</v>
      </c>
      <c r="B10" s="18"/>
      <c r="C10" s="18"/>
      <c r="D10" s="18"/>
      <c r="E10" s="18"/>
      <c r="F10" s="19"/>
    </row>
    <row r="11" spans="1:11">
      <c r="A11" s="80" t="s">
        <v>50</v>
      </c>
      <c r="F11" s="123" t="s">
        <v>3</v>
      </c>
    </row>
    <row r="12" spans="1:11">
      <c r="A12" s="78" t="s">
        <v>51</v>
      </c>
      <c r="C12" s="195" t="s">
        <v>52</v>
      </c>
      <c r="D12" s="196"/>
      <c r="E12" s="197"/>
      <c r="F12" s="198"/>
    </row>
    <row r="13" spans="1:11">
      <c r="A13" s="81" t="s">
        <v>53</v>
      </c>
      <c r="B13" s="124" t="s">
        <v>53</v>
      </c>
      <c r="C13" s="16" t="s">
        <v>54</v>
      </c>
      <c r="D13" s="124" t="s">
        <v>54</v>
      </c>
      <c r="E13" s="16" t="s">
        <v>55</v>
      </c>
      <c r="F13" s="124">
        <v>12345</v>
      </c>
    </row>
    <row r="15" spans="1:11">
      <c r="A15" s="17" t="s">
        <v>56</v>
      </c>
      <c r="B15" s="20"/>
      <c r="C15" s="20"/>
      <c r="D15" s="20"/>
      <c r="E15" s="20"/>
      <c r="F15" s="64"/>
    </row>
    <row r="16" spans="1:11" ht="15" customHeight="1">
      <c r="A16" s="78" t="s">
        <v>57</v>
      </c>
      <c r="C16" s="125">
        <v>0</v>
      </c>
      <c r="D16" t="s">
        <v>58</v>
      </c>
      <c r="F16" s="101" t="str">
        <f>Formulas!F14</f>
        <v/>
      </c>
      <c r="G16" s="104"/>
    </row>
    <row r="17" spans="1:11" ht="15" customHeight="1">
      <c r="A17" s="100" t="s">
        <v>59</v>
      </c>
      <c r="F17" s="126">
        <v>0</v>
      </c>
      <c r="G17" s="105"/>
      <c r="H17" s="105"/>
    </row>
    <row r="18" spans="1:11">
      <c r="A18" s="111" t="s">
        <v>60</v>
      </c>
      <c r="F18" s="127">
        <v>0</v>
      </c>
      <c r="G18" s="99"/>
      <c r="H18" s="105"/>
    </row>
    <row r="19" spans="1:11">
      <c r="A19" s="78" t="s">
        <v>61</v>
      </c>
      <c r="F19" s="128">
        <v>0</v>
      </c>
      <c r="H19" s="209" t="s">
        <v>62</v>
      </c>
      <c r="I19" s="209"/>
      <c r="J19" s="150"/>
      <c r="K19" s="151"/>
    </row>
    <row r="20" spans="1:11">
      <c r="A20" s="78" t="s">
        <v>63</v>
      </c>
      <c r="F20" s="129">
        <v>0</v>
      </c>
      <c r="H20" s="210">
        <f>Formulas!G34</f>
        <v>0</v>
      </c>
      <c r="I20" s="210"/>
      <c r="J20" s="150"/>
      <c r="K20" s="151"/>
    </row>
    <row r="21" spans="1:11">
      <c r="A21" s="71" t="s">
        <v>64</v>
      </c>
      <c r="B21" s="71"/>
      <c r="C21" s="71"/>
      <c r="D21" s="71"/>
      <c r="E21" s="71"/>
      <c r="F21" s="9">
        <f>Formulas!F19</f>
        <v>0</v>
      </c>
    </row>
    <row r="22" spans="1:11">
      <c r="F22" s="75"/>
    </row>
    <row r="23" spans="1:11">
      <c r="A23" s="143" t="s">
        <v>65</v>
      </c>
      <c r="B23" s="146"/>
      <c r="C23" s="146"/>
      <c r="D23" s="146"/>
      <c r="E23" s="146"/>
      <c r="F23" s="147"/>
      <c r="G23" s="1"/>
      <c r="H23" s="227" t="s">
        <v>66</v>
      </c>
      <c r="I23" s="227"/>
      <c r="J23" s="227"/>
      <c r="K23" s="227"/>
    </row>
    <row r="24" spans="1:11">
      <c r="A24" t="s">
        <v>67</v>
      </c>
      <c r="B24" s="1"/>
      <c r="C24" s="1"/>
      <c r="D24" s="1"/>
      <c r="E24" s="1"/>
      <c r="F24" s="126"/>
      <c r="G24" s="166"/>
      <c r="H24" s="228"/>
      <c r="I24" s="229"/>
      <c r="J24" s="229"/>
      <c r="K24" s="229"/>
    </row>
    <row r="25" spans="1:11" ht="15" customHeight="1">
      <c r="A25" s="3" t="s">
        <v>68</v>
      </c>
      <c r="B25" s="79"/>
      <c r="C25" s="79"/>
      <c r="D25" s="79"/>
      <c r="E25" s="79"/>
      <c r="F25" s="148"/>
      <c r="G25" s="167"/>
      <c r="H25" s="194"/>
      <c r="I25" s="194"/>
      <c r="J25" s="194"/>
      <c r="K25" s="194"/>
    </row>
    <row r="26" spans="1:11" ht="15" customHeight="1">
      <c r="A26" t="s">
        <v>69</v>
      </c>
      <c r="F26" s="126"/>
      <c r="G26" s="168"/>
      <c r="H26" s="194"/>
      <c r="I26" s="194"/>
      <c r="J26" s="194"/>
      <c r="K26" s="194"/>
    </row>
    <row r="27" spans="1:11">
      <c r="A27" s="71" t="s">
        <v>70</v>
      </c>
      <c r="B27" s="71"/>
      <c r="C27" s="71"/>
      <c r="D27" s="71"/>
      <c r="E27" s="71"/>
      <c r="F27" s="46">
        <f>Formulas!F25</f>
        <v>0</v>
      </c>
      <c r="G27" s="105"/>
      <c r="H27" s="105"/>
    </row>
    <row r="28" spans="1:11">
      <c r="G28" s="68"/>
      <c r="H28" s="75"/>
    </row>
    <row r="29" spans="1:11">
      <c r="A29" s="17" t="s">
        <v>71</v>
      </c>
      <c r="B29" s="20"/>
      <c r="C29" s="20"/>
      <c r="D29" s="20"/>
      <c r="E29" s="20"/>
      <c r="F29" s="21"/>
      <c r="H29" s="193" t="s">
        <v>72</v>
      </c>
      <c r="I29" s="193"/>
      <c r="J29" s="193"/>
      <c r="K29" s="193"/>
    </row>
    <row r="30" spans="1:11" ht="15" customHeight="1">
      <c r="A30" s="78" t="s">
        <v>73</v>
      </c>
      <c r="B30" s="1"/>
      <c r="C30" s="1"/>
      <c r="D30" s="1"/>
      <c r="E30" s="1"/>
      <c r="F30" s="43">
        <f>Formulas!F28</f>
        <v>0</v>
      </c>
      <c r="G30" s="69"/>
      <c r="H30" s="211" t="s">
        <v>74</v>
      </c>
      <c r="I30" s="212"/>
      <c r="J30" s="212"/>
      <c r="K30" s="213"/>
    </row>
    <row r="31" spans="1:11">
      <c r="A31" s="78" t="s">
        <v>75</v>
      </c>
      <c r="F31" s="43">
        <f>Formulas!F29</f>
        <v>0</v>
      </c>
      <c r="G31" s="69"/>
      <c r="H31" s="230" t="s">
        <v>76</v>
      </c>
      <c r="I31" s="231"/>
      <c r="J31" s="231"/>
      <c r="K31" s="232"/>
    </row>
    <row r="32" spans="1:11">
      <c r="A32" s="78" t="s">
        <v>77</v>
      </c>
      <c r="F32" s="9">
        <f>Formulas!F30</f>
        <v>0</v>
      </c>
      <c r="G32" s="69"/>
      <c r="H32" s="230" t="s">
        <v>78</v>
      </c>
      <c r="I32" s="231"/>
      <c r="J32" s="231"/>
      <c r="K32" s="232"/>
    </row>
    <row r="33" spans="1:11">
      <c r="A33" s="78" t="s">
        <v>79</v>
      </c>
      <c r="F33" s="9">
        <f>Formulas!F31</f>
        <v>0</v>
      </c>
      <c r="H33" s="230" t="s">
        <v>80</v>
      </c>
      <c r="I33" s="231"/>
      <c r="J33" s="231"/>
      <c r="K33" s="232"/>
    </row>
    <row r="34" spans="1:11">
      <c r="A34" s="78" t="s">
        <v>81</v>
      </c>
      <c r="F34" s="10">
        <f>Formulas!F32</f>
        <v>0</v>
      </c>
      <c r="H34" s="211" t="s">
        <v>82</v>
      </c>
      <c r="I34" s="212"/>
      <c r="J34" s="212"/>
      <c r="K34" s="213"/>
    </row>
    <row r="35" spans="1:11">
      <c r="A35" s="76" t="s">
        <v>83</v>
      </c>
      <c r="B35" s="71"/>
      <c r="C35" s="71"/>
      <c r="D35" s="71"/>
      <c r="E35" s="71"/>
      <c r="F35" s="10">
        <f>Formulas!F35</f>
        <v>0</v>
      </c>
      <c r="H35" s="75"/>
      <c r="I35" s="75"/>
      <c r="J35" s="75"/>
    </row>
    <row r="36" spans="1:11">
      <c r="A36" s="96" t="s">
        <v>84</v>
      </c>
      <c r="B36" s="73"/>
      <c r="C36" s="73"/>
      <c r="D36" s="73"/>
      <c r="E36" s="73"/>
      <c r="F36" s="11">
        <f>Formulas!F36</f>
        <v>0</v>
      </c>
      <c r="J36" s="75"/>
    </row>
    <row r="37" spans="1:11">
      <c r="A37" s="96" t="s">
        <v>85</v>
      </c>
      <c r="B37" s="73"/>
      <c r="C37" s="73"/>
      <c r="D37" s="73"/>
      <c r="E37" s="73"/>
      <c r="F37" s="12">
        <f>Formulas!F37</f>
        <v>0</v>
      </c>
      <c r="J37" s="75"/>
    </row>
    <row r="39" spans="1:11">
      <c r="A39" s="13" t="s">
        <v>86</v>
      </c>
      <c r="B39" s="14"/>
      <c r="C39" s="14"/>
      <c r="D39" s="14"/>
      <c r="E39" s="14"/>
      <c r="F39" s="112"/>
      <c r="G39" s="3"/>
      <c r="H39" s="3"/>
      <c r="I39" s="3"/>
    </row>
    <row r="40" spans="1:11">
      <c r="A40" s="118" t="s">
        <v>87</v>
      </c>
      <c r="B40" s="23"/>
      <c r="C40" s="23"/>
      <c r="D40" s="23"/>
      <c r="E40" s="23"/>
      <c r="F40" s="103">
        <f>Formulas!F40</f>
        <v>0</v>
      </c>
      <c r="G40" s="3"/>
      <c r="H40" s="92" t="str">
        <f>IF(F40&gt;0,"Project costs exceed incentives. Please contact Energy Trust to discuss project options.","")</f>
        <v/>
      </c>
      <c r="I40" s="3"/>
    </row>
    <row r="41" spans="1:11">
      <c r="G41" s="3"/>
      <c r="H41" s="3"/>
      <c r="I41" s="3"/>
    </row>
    <row r="42" spans="1:11">
      <c r="A42" s="13" t="s">
        <v>88</v>
      </c>
      <c r="B42" s="14"/>
      <c r="C42" s="14"/>
      <c r="D42" s="14"/>
      <c r="E42" s="14"/>
      <c r="F42" s="112"/>
      <c r="G42" s="3"/>
      <c r="H42" s="3"/>
      <c r="I42" s="3"/>
    </row>
    <row r="43" spans="1:11">
      <c r="A43" s="22" t="s">
        <v>89</v>
      </c>
      <c r="B43" s="23"/>
      <c r="C43" s="23"/>
      <c r="D43" s="23"/>
      <c r="E43" s="23"/>
      <c r="F43" s="113">
        <f>Formulas!F43</f>
        <v>0</v>
      </c>
      <c r="G43" s="3"/>
      <c r="H43" s="3"/>
      <c r="I43" s="3"/>
    </row>
    <row r="44" spans="1:11">
      <c r="A44" s="3"/>
      <c r="B44" s="3"/>
      <c r="C44" s="3"/>
      <c r="D44" s="3"/>
      <c r="E44" s="3"/>
      <c r="F44" s="3"/>
      <c r="G44" s="3"/>
      <c r="H44" s="3"/>
      <c r="I44" s="3"/>
    </row>
    <row r="45" spans="1:11">
      <c r="A45" s="79"/>
      <c r="B45" s="3"/>
      <c r="C45" s="3"/>
      <c r="D45" s="3"/>
      <c r="E45" s="3"/>
      <c r="F45" s="70"/>
      <c r="G45" s="3"/>
      <c r="H45" s="3"/>
      <c r="I45" s="3"/>
    </row>
    <row r="46" spans="1:11">
      <c r="A46" s="3"/>
      <c r="B46" s="3"/>
      <c r="C46" s="3"/>
      <c r="D46" s="3"/>
      <c r="E46" s="3"/>
      <c r="F46" s="3"/>
      <c r="G46" s="3"/>
      <c r="H46" s="3"/>
      <c r="I46" s="3"/>
    </row>
    <row r="47" spans="1:11">
      <c r="A47" s="3"/>
      <c r="B47" s="3"/>
      <c r="C47" s="3"/>
      <c r="D47" s="3"/>
      <c r="E47" s="3"/>
      <c r="F47" s="3"/>
      <c r="G47" s="3"/>
      <c r="H47" s="3"/>
      <c r="I47" s="3"/>
    </row>
    <row r="48" spans="1:11">
      <c r="A48" s="3"/>
      <c r="B48" s="3"/>
      <c r="C48" s="3"/>
      <c r="D48" s="3"/>
      <c r="E48" s="3"/>
      <c r="F48" s="3"/>
      <c r="G48" s="3"/>
      <c r="H48" s="3"/>
      <c r="I48" s="3"/>
    </row>
    <row r="49" spans="1:9">
      <c r="A49" s="3"/>
      <c r="B49" s="3"/>
      <c r="C49" s="3"/>
      <c r="D49" s="3"/>
      <c r="E49" s="3"/>
      <c r="F49" s="3"/>
      <c r="G49" s="3"/>
      <c r="H49" s="3"/>
      <c r="I49" s="3"/>
    </row>
    <row r="50" spans="1:9">
      <c r="A50" s="3"/>
      <c r="B50" s="3"/>
      <c r="C50" s="3"/>
      <c r="D50" s="3"/>
      <c r="E50" s="3"/>
      <c r="F50" s="3"/>
      <c r="G50" s="3"/>
      <c r="H50" s="3"/>
      <c r="I50" s="3"/>
    </row>
    <row r="51" spans="1:9">
      <c r="A51" s="3"/>
      <c r="B51" s="3"/>
      <c r="C51" s="3"/>
      <c r="D51" s="3"/>
      <c r="E51" s="3"/>
      <c r="F51" s="3"/>
      <c r="G51" s="3"/>
      <c r="H51" s="3"/>
      <c r="I51" s="3"/>
    </row>
    <row r="52" spans="1:9">
      <c r="A52" s="3"/>
      <c r="B52" s="3"/>
      <c r="C52" s="3"/>
      <c r="D52" s="3"/>
      <c r="E52" s="3"/>
      <c r="F52" s="3"/>
      <c r="G52" s="3"/>
      <c r="H52" s="3"/>
      <c r="I52" s="3"/>
    </row>
    <row r="53" spans="1:9">
      <c r="A53" s="3"/>
      <c r="B53" s="3"/>
      <c r="C53" s="3"/>
      <c r="D53" s="3"/>
      <c r="E53" s="3"/>
      <c r="F53" s="3"/>
      <c r="G53" s="3"/>
      <c r="H53" s="3"/>
      <c r="I53" s="3"/>
    </row>
    <row r="54" spans="1:9">
      <c r="A54" s="3"/>
      <c r="B54" s="3"/>
      <c r="C54" s="3"/>
      <c r="D54" s="3"/>
      <c r="E54" s="3"/>
      <c r="F54" s="3"/>
      <c r="G54" s="3"/>
      <c r="H54" s="3"/>
      <c r="I54" s="3"/>
    </row>
    <row r="55" spans="1:9">
      <c r="A55" s="3"/>
      <c r="B55" s="3"/>
      <c r="C55" s="3"/>
      <c r="D55" s="3"/>
      <c r="E55" s="3"/>
      <c r="F55" s="3"/>
      <c r="G55" s="3"/>
      <c r="H55" s="3"/>
      <c r="I55" s="3"/>
    </row>
    <row r="56" spans="1:9">
      <c r="A56" s="3"/>
      <c r="B56" s="3"/>
      <c r="C56" s="3"/>
      <c r="D56" s="3"/>
      <c r="E56" s="3"/>
      <c r="F56" s="3"/>
      <c r="G56" s="3"/>
      <c r="H56" s="3"/>
      <c r="I56" s="3"/>
    </row>
    <row r="57" spans="1:9">
      <c r="A57" s="3"/>
      <c r="B57" s="3"/>
      <c r="C57" s="3"/>
      <c r="D57" s="3"/>
      <c r="E57" s="3"/>
      <c r="F57" s="3"/>
      <c r="G57" s="3"/>
      <c r="H57" s="3"/>
      <c r="I57" s="3"/>
    </row>
    <row r="58" spans="1:9">
      <c r="A58" s="3"/>
      <c r="B58" s="3"/>
      <c r="C58" s="3"/>
      <c r="D58" s="3"/>
      <c r="E58" s="3"/>
      <c r="F58" s="3"/>
      <c r="G58" s="3"/>
      <c r="H58" s="3"/>
      <c r="I58" s="3"/>
    </row>
    <row r="59" spans="1:9">
      <c r="A59" s="3"/>
      <c r="B59" s="3"/>
      <c r="C59" s="3"/>
      <c r="D59" s="3"/>
      <c r="E59" s="3"/>
      <c r="F59" s="3"/>
    </row>
    <row r="60" spans="1:9">
      <c r="A60" s="3"/>
      <c r="B60" s="3"/>
      <c r="C60" s="3"/>
      <c r="D60" s="3"/>
      <c r="E60" s="3"/>
      <c r="F60" s="3"/>
    </row>
    <row r="61" spans="1:9">
      <c r="A61" s="3"/>
      <c r="B61" s="3"/>
      <c r="C61" s="3"/>
      <c r="D61" s="3"/>
      <c r="E61" s="3"/>
      <c r="F61" s="3"/>
    </row>
    <row r="62" spans="1:9">
      <c r="A62" s="3"/>
      <c r="B62" s="3"/>
      <c r="C62" s="3"/>
      <c r="D62" s="3"/>
      <c r="E62" s="3"/>
      <c r="F62" s="3"/>
    </row>
    <row r="63" spans="1:9">
      <c r="A63" s="3"/>
      <c r="B63" s="3"/>
      <c r="C63" s="3"/>
      <c r="D63" s="3"/>
      <c r="E63" s="3"/>
      <c r="F63" s="3"/>
    </row>
    <row r="82" ht="14.85" customHeight="1"/>
  </sheetData>
  <sheetProtection algorithmName="SHA-512" hashValue="mcBHgyPSywH4k2oqkFrez06PMd/bD7eetRMLniVKbDXS/VrTgMJaYBiEAob0E985aJoL9gTopaEY7OHAhDyNzw==" saltValue="PDGfDcq6nYJFkIIa/iI+pw==" spinCount="100000" sheet="1" formatColumns="0" formatRows="0"/>
  <mergeCells count="17">
    <mergeCell ref="H30:K30"/>
    <mergeCell ref="H31:K31"/>
    <mergeCell ref="H32:K32"/>
    <mergeCell ref="H33:K33"/>
    <mergeCell ref="H34:K34"/>
    <mergeCell ref="H29:K29"/>
    <mergeCell ref="H26:K26"/>
    <mergeCell ref="C12:F12"/>
    <mergeCell ref="D5:F5"/>
    <mergeCell ref="B7:C7"/>
    <mergeCell ref="E7:F7"/>
    <mergeCell ref="B8:D8"/>
    <mergeCell ref="H23:K23"/>
    <mergeCell ref="H24:K24"/>
    <mergeCell ref="H25:K25"/>
    <mergeCell ref="H19:I19"/>
    <mergeCell ref="H20:I20"/>
  </mergeCells>
  <conditionalFormatting sqref="F40">
    <cfRule type="cellIs" dxfId="1" priority="1" operator="greaterThan">
      <formula>0</formula>
    </cfRule>
  </conditionalFormatting>
  <hyperlinks>
    <hyperlink ref="B8:D8" r:id="rId1" display="email@no.com" xr:uid="{0DCC8128-C4B9-40FC-B775-840F824E1AC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390703CE-0A97-40D9-BDC7-3242364A7D71}">
          <x14:formula1>
            <xm:f>Lists!$B$3:$B$5</xm:f>
          </x14:formula1>
          <xm:sqref>F11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5C9B-D2CA-467C-914F-878655404464}">
  <sheetPr codeName="Sheet8">
    <tabColor theme="4"/>
  </sheetPr>
  <dimension ref="A1:I80"/>
  <sheetViews>
    <sheetView showGridLines="0" zoomScale="90" zoomScaleNormal="90" workbookViewId="0">
      <selection activeCell="J4" sqref="J4"/>
    </sheetView>
  </sheetViews>
  <sheetFormatPr defaultColWidth="9.140625" defaultRowHeight="14.45"/>
  <cols>
    <col min="1" max="1" width="14.85546875" customWidth="1"/>
    <col min="2" max="2" width="10.85546875" customWidth="1"/>
    <col min="3" max="3" width="20.5703125" customWidth="1"/>
    <col min="4" max="4" width="19.5703125" customWidth="1"/>
    <col min="5" max="5" width="14.140625" customWidth="1"/>
    <col min="6" max="8" width="15.85546875" customWidth="1"/>
  </cols>
  <sheetData>
    <row r="1" spans="1:8" ht="21">
      <c r="A1" s="115" t="s">
        <v>90</v>
      </c>
      <c r="B1" s="109"/>
      <c r="C1" s="109"/>
      <c r="D1" s="109"/>
      <c r="E1" s="109"/>
      <c r="F1" s="216"/>
      <c r="G1" s="216"/>
      <c r="H1" s="165"/>
    </row>
    <row r="2" spans="1:8">
      <c r="A2" s="143" t="s">
        <v>91</v>
      </c>
      <c r="B2" s="146"/>
      <c r="C2" s="146"/>
      <c r="D2" s="146"/>
      <c r="E2" s="146"/>
      <c r="F2" s="161" t="s">
        <v>92</v>
      </c>
      <c r="G2" s="161" t="s">
        <v>93</v>
      </c>
      <c r="H2" s="162" t="s">
        <v>94</v>
      </c>
    </row>
    <row r="3" spans="1:8">
      <c r="A3" s="78" t="s">
        <v>95</v>
      </c>
      <c r="C3" s="130">
        <v>0</v>
      </c>
      <c r="D3" t="s">
        <v>58</v>
      </c>
      <c r="F3" s="159" t="str">
        <f>'Trade Ally Calculator'!F16</f>
        <v/>
      </c>
      <c r="G3" s="160" t="str">
        <f>Formulas!O3</f>
        <v/>
      </c>
      <c r="H3" s="159" t="str">
        <f>Formulas!P3</f>
        <v/>
      </c>
    </row>
    <row r="4" spans="1:8" ht="15" customHeight="1">
      <c r="A4" s="100" t="s">
        <v>59</v>
      </c>
      <c r="F4" s="103">
        <f>'Trade Ally Calculator'!F17</f>
        <v>0</v>
      </c>
      <c r="G4" s="131">
        <v>0</v>
      </c>
      <c r="H4" s="103">
        <f>Formulas!P4</f>
        <v>0</v>
      </c>
    </row>
    <row r="5" spans="1:8">
      <c r="A5" s="111" t="s">
        <v>60</v>
      </c>
      <c r="F5" s="103">
        <f>'Trade Ally Calculator'!F18</f>
        <v>0</v>
      </c>
      <c r="G5" s="132">
        <v>0</v>
      </c>
      <c r="H5" s="46">
        <f>Formulas!P5</f>
        <v>0</v>
      </c>
    </row>
    <row r="6" spans="1:8">
      <c r="A6" s="78" t="s">
        <v>61</v>
      </c>
      <c r="F6" s="103">
        <f>'Trade Ally Calculator'!F19</f>
        <v>0</v>
      </c>
      <c r="G6" s="133">
        <v>0</v>
      </c>
      <c r="H6" s="9">
        <f>Formulas!P6</f>
        <v>0</v>
      </c>
    </row>
    <row r="7" spans="1:8">
      <c r="A7" s="78" t="s">
        <v>63</v>
      </c>
      <c r="F7" s="103">
        <f>'Trade Ally Calculator'!F20</f>
        <v>0</v>
      </c>
      <c r="G7" s="134">
        <v>0</v>
      </c>
      <c r="H7" s="9">
        <f>Formulas!P7</f>
        <v>0</v>
      </c>
    </row>
    <row r="8" spans="1:8">
      <c r="A8" s="71" t="s">
        <v>64</v>
      </c>
      <c r="B8" s="71"/>
      <c r="C8" s="71"/>
      <c r="D8" s="71"/>
      <c r="E8" s="71"/>
      <c r="F8" s="103">
        <f>'Trade Ally Calculator'!F21</f>
        <v>0</v>
      </c>
      <c r="G8" s="44">
        <f>Formulas!O8</f>
        <v>0</v>
      </c>
      <c r="H8" s="9">
        <f>Formulas!P8</f>
        <v>0</v>
      </c>
    </row>
    <row r="10" spans="1:8">
      <c r="A10" s="13" t="s">
        <v>96</v>
      </c>
      <c r="B10" s="34"/>
      <c r="C10" s="34"/>
      <c r="D10" s="34"/>
      <c r="E10" s="34"/>
      <c r="F10" s="30" t="s">
        <v>92</v>
      </c>
      <c r="G10" s="30" t="s">
        <v>93</v>
      </c>
      <c r="H10" s="31" t="s">
        <v>94</v>
      </c>
    </row>
    <row r="11" spans="1:8">
      <c r="A11" s="76" t="s">
        <v>67</v>
      </c>
      <c r="B11" s="84"/>
      <c r="C11" s="84"/>
      <c r="D11" s="84"/>
      <c r="E11" s="85"/>
      <c r="F11" s="66">
        <f>'Trade Ally Calculator'!F24</f>
        <v>0</v>
      </c>
      <c r="G11" s="135">
        <v>0</v>
      </c>
      <c r="H11" s="46">
        <f>Formulas!P11</f>
        <v>0</v>
      </c>
    </row>
    <row r="12" spans="1:8">
      <c r="A12" s="78" t="s">
        <v>68</v>
      </c>
      <c r="E12" s="83"/>
      <c r="F12" s="66">
        <f>'Trade Ally Calculator'!F25</f>
        <v>0</v>
      </c>
      <c r="G12" s="135">
        <v>0</v>
      </c>
      <c r="H12" s="46">
        <f>Formulas!P12</f>
        <v>0</v>
      </c>
    </row>
    <row r="13" spans="1:8">
      <c r="A13" s="81" t="s">
        <v>69</v>
      </c>
      <c r="B13" s="86"/>
      <c r="C13" s="86"/>
      <c r="D13" s="86"/>
      <c r="E13" s="87"/>
      <c r="F13" s="48">
        <f>'Trade Ally Calculator'!F26</f>
        <v>0</v>
      </c>
      <c r="G13" s="136">
        <v>0</v>
      </c>
      <c r="H13" s="47">
        <f>Formulas!P13</f>
        <v>0</v>
      </c>
    </row>
    <row r="14" spans="1:8" ht="15" customHeight="1">
      <c r="A14" t="s">
        <v>70</v>
      </c>
      <c r="F14" s="103">
        <f>'Trade Ally Calculator'!F27</f>
        <v>0</v>
      </c>
      <c r="G14" s="121">
        <f>Formulas!O14</f>
        <v>0</v>
      </c>
      <c r="H14" s="120">
        <f>Formulas!P14</f>
        <v>0</v>
      </c>
    </row>
    <row r="15" spans="1:8" ht="15" customHeight="1"/>
    <row r="16" spans="1:8">
      <c r="A16" s="17" t="s">
        <v>97</v>
      </c>
      <c r="B16" s="20"/>
      <c r="C16" s="20"/>
      <c r="D16" s="20"/>
      <c r="E16" s="20"/>
      <c r="F16" s="30" t="s">
        <v>92</v>
      </c>
      <c r="G16" s="30" t="s">
        <v>93</v>
      </c>
      <c r="H16" s="31" t="s">
        <v>94</v>
      </c>
    </row>
    <row r="17" spans="1:8">
      <c r="A17" s="78" t="s">
        <v>73</v>
      </c>
      <c r="B17" s="1"/>
      <c r="C17" s="1"/>
      <c r="D17" s="1"/>
      <c r="E17" s="1"/>
      <c r="F17" s="46">
        <f>'Trade Ally Calculator'!F30</f>
        <v>0</v>
      </c>
      <c r="G17" s="43">
        <f>Formulas!O17</f>
        <v>0</v>
      </c>
      <c r="H17" s="46">
        <f>Formulas!P17</f>
        <v>0</v>
      </c>
    </row>
    <row r="18" spans="1:8">
      <c r="A18" s="78" t="s">
        <v>75</v>
      </c>
      <c r="F18" s="46">
        <f>'Trade Ally Calculator'!F31</f>
        <v>0</v>
      </c>
      <c r="G18" s="43">
        <f>Formulas!O18</f>
        <v>0</v>
      </c>
      <c r="H18" s="46">
        <f>Formulas!P18</f>
        <v>0</v>
      </c>
    </row>
    <row r="19" spans="1:8">
      <c r="A19" s="78" t="s">
        <v>77</v>
      </c>
      <c r="F19" s="46">
        <f>'Trade Ally Calculator'!F32</f>
        <v>0</v>
      </c>
      <c r="G19" s="43">
        <f>Formulas!O19</f>
        <v>0</v>
      </c>
      <c r="H19" s="46">
        <f>Formulas!P19</f>
        <v>0</v>
      </c>
    </row>
    <row r="20" spans="1:8">
      <c r="A20" s="78" t="s">
        <v>79</v>
      </c>
      <c r="F20" s="46">
        <f>'Trade Ally Calculator'!F33</f>
        <v>0</v>
      </c>
      <c r="G20" s="43">
        <f>Formulas!O20</f>
        <v>0</v>
      </c>
      <c r="H20" s="46">
        <f>Formulas!P20</f>
        <v>0</v>
      </c>
    </row>
    <row r="21" spans="1:8">
      <c r="A21" s="78" t="s">
        <v>81</v>
      </c>
      <c r="F21" s="46">
        <f>'Trade Ally Calculator'!F34</f>
        <v>0</v>
      </c>
      <c r="G21" s="43">
        <f>Formulas!O21</f>
        <v>0</v>
      </c>
      <c r="H21" s="46">
        <f>Formulas!P21</f>
        <v>0</v>
      </c>
    </row>
    <row r="22" spans="1:8">
      <c r="A22" s="71" t="s">
        <v>98</v>
      </c>
      <c r="B22" s="71"/>
      <c r="C22" s="71"/>
      <c r="D22" s="71"/>
      <c r="E22" s="71"/>
      <c r="F22" s="10">
        <f>Formulas!N24</f>
        <v>0</v>
      </c>
      <c r="G22" s="10">
        <f>Formulas!O24</f>
        <v>0</v>
      </c>
      <c r="H22" s="46">
        <f>Formulas!P24</f>
        <v>0</v>
      </c>
    </row>
    <row r="23" spans="1:8" ht="15" customHeight="1">
      <c r="A23" s="72" t="s">
        <v>84</v>
      </c>
      <c r="B23" s="73"/>
      <c r="C23" s="73"/>
      <c r="D23" s="73"/>
      <c r="E23" s="73"/>
      <c r="F23" s="11">
        <f>Formulas!N25</f>
        <v>0</v>
      </c>
      <c r="G23" s="11">
        <f>Formulas!O25</f>
        <v>0</v>
      </c>
      <c r="H23" s="119">
        <f>Formulas!P25</f>
        <v>0</v>
      </c>
    </row>
    <row r="24" spans="1:8" ht="15" customHeight="1">
      <c r="A24" s="72" t="s">
        <v>85</v>
      </c>
      <c r="B24" s="73"/>
      <c r="C24" s="73"/>
      <c r="D24" s="73"/>
      <c r="E24" s="73"/>
      <c r="F24" s="12">
        <f>Formulas!N26</f>
        <v>0</v>
      </c>
      <c r="G24" s="12">
        <f>Formulas!O26</f>
        <v>0</v>
      </c>
      <c r="H24" s="119">
        <f>Formulas!P26</f>
        <v>0</v>
      </c>
    </row>
    <row r="26" spans="1:8">
      <c r="A26" s="13" t="s">
        <v>99</v>
      </c>
      <c r="B26" s="34"/>
      <c r="C26" s="34"/>
      <c r="D26" s="34"/>
      <c r="E26" s="34"/>
      <c r="F26" s="35" t="s">
        <v>92</v>
      </c>
      <c r="G26" s="35" t="s">
        <v>93</v>
      </c>
      <c r="H26" s="33" t="s">
        <v>94</v>
      </c>
    </row>
    <row r="27" spans="1:8">
      <c r="A27" s="88" t="s">
        <v>100</v>
      </c>
      <c r="B27" s="89"/>
      <c r="C27" s="89"/>
      <c r="D27" s="89"/>
      <c r="E27" s="89"/>
      <c r="F27" s="10">
        <f>Formulas!N29</f>
        <v>0</v>
      </c>
      <c r="G27" s="10">
        <f>Formulas!O29</f>
        <v>0</v>
      </c>
      <c r="H27" s="10">
        <f>Formulas!P29</f>
        <v>0</v>
      </c>
    </row>
    <row r="28" spans="1:8" ht="15" customHeight="1">
      <c r="A28" s="72" t="s">
        <v>101</v>
      </c>
      <c r="B28" s="72"/>
      <c r="C28" s="72"/>
      <c r="D28" s="72"/>
      <c r="E28" s="72"/>
      <c r="F28" s="12">
        <f>Formulas!N30</f>
        <v>0</v>
      </c>
      <c r="G28" s="12">
        <f>Formulas!O30</f>
        <v>0</v>
      </c>
      <c r="H28" s="10">
        <f>Formulas!P30</f>
        <v>0</v>
      </c>
    </row>
    <row r="29" spans="1:8">
      <c r="A29" s="72" t="s">
        <v>102</v>
      </c>
      <c r="B29" s="72"/>
      <c r="C29" s="72"/>
      <c r="D29" s="72"/>
      <c r="E29" s="72"/>
      <c r="F29" s="12">
        <f>Formulas!N31</f>
        <v>0</v>
      </c>
      <c r="G29" s="12">
        <f>Formulas!O31</f>
        <v>0</v>
      </c>
      <c r="H29" s="10">
        <f>Formulas!P31</f>
        <v>0</v>
      </c>
    </row>
    <row r="30" spans="1:8">
      <c r="A30" s="72" t="s">
        <v>103</v>
      </c>
      <c r="B30" s="74"/>
      <c r="C30" s="74"/>
      <c r="D30" s="74"/>
      <c r="E30" s="74"/>
      <c r="F30" s="12">
        <f>Formulas!N32</f>
        <v>0</v>
      </c>
      <c r="G30" s="49">
        <f>Formulas!O32</f>
        <v>0</v>
      </c>
      <c r="H30" s="9">
        <f>Formulas!P32</f>
        <v>0</v>
      </c>
    </row>
    <row r="32" spans="1:8">
      <c r="A32" s="13" t="s">
        <v>104</v>
      </c>
      <c r="B32" s="34"/>
      <c r="C32" s="34"/>
      <c r="D32" s="34"/>
      <c r="E32" s="34"/>
      <c r="F32" s="35"/>
      <c r="G32" s="35"/>
      <c r="H32" s="33"/>
    </row>
    <row r="33" spans="1:9">
      <c r="A33" s="233" t="s">
        <v>105</v>
      </c>
      <c r="B33" s="234"/>
      <c r="C33" s="235"/>
      <c r="D33" s="90" t="s">
        <v>106</v>
      </c>
      <c r="E33" s="90" t="s">
        <v>107</v>
      </c>
      <c r="F33" s="90" t="s">
        <v>108</v>
      </c>
      <c r="G33" s="90" t="s">
        <v>109</v>
      </c>
      <c r="H33" s="90" t="s">
        <v>110</v>
      </c>
    </row>
    <row r="34" spans="1:9">
      <c r="A34" s="236" t="s">
        <v>111</v>
      </c>
      <c r="B34" s="237"/>
      <c r="C34" s="238"/>
      <c r="D34" s="91" t="s">
        <v>112</v>
      </c>
      <c r="E34" s="26">
        <f>Formulas!M36</f>
        <v>0</v>
      </c>
      <c r="F34" s="26">
        <f>Formulas!N36</f>
        <v>0</v>
      </c>
      <c r="G34" s="5">
        <f>Formulas!O36</f>
        <v>0</v>
      </c>
      <c r="H34" s="5" t="str">
        <f>Formulas!P36</f>
        <v>PCEFSFA</v>
      </c>
    </row>
    <row r="35" spans="1:9">
      <c r="A35" s="236" t="s">
        <v>113</v>
      </c>
      <c r="B35" s="237"/>
      <c r="C35" s="238"/>
      <c r="D35" s="91" t="s">
        <v>114</v>
      </c>
      <c r="E35" s="26">
        <f>Formulas!M37</f>
        <v>0</v>
      </c>
      <c r="F35" s="26">
        <f>Formulas!N37</f>
        <v>0</v>
      </c>
      <c r="G35" s="5">
        <f>Formulas!O37</f>
        <v>0</v>
      </c>
      <c r="H35" s="5" t="str">
        <f>Formulas!P37</f>
        <v>PCEFSFA</v>
      </c>
    </row>
    <row r="36" spans="1:9">
      <c r="A36" s="236" t="s">
        <v>115</v>
      </c>
      <c r="B36" s="237"/>
      <c r="C36" s="238"/>
      <c r="D36" s="91" t="s">
        <v>116</v>
      </c>
      <c r="E36" s="26">
        <f>Formulas!M38</f>
        <v>0</v>
      </c>
      <c r="F36" s="26">
        <f>Formulas!N38</f>
        <v>0</v>
      </c>
      <c r="G36" s="5">
        <f>Formulas!O38</f>
        <v>0</v>
      </c>
      <c r="H36" s="5" t="str">
        <f>Formulas!P38</f>
        <v>PCEFSFA</v>
      </c>
    </row>
    <row r="37" spans="1:9">
      <c r="A37" s="236" t="s">
        <v>117</v>
      </c>
      <c r="B37" s="237"/>
      <c r="C37" s="238"/>
      <c r="D37" s="91" t="s">
        <v>118</v>
      </c>
      <c r="E37" s="26">
        <f>Formulas!M39</f>
        <v>0</v>
      </c>
      <c r="F37" s="26">
        <f>Formulas!N39</f>
        <v>0</v>
      </c>
      <c r="G37" s="5">
        <f>Formulas!O39</f>
        <v>0</v>
      </c>
      <c r="H37" s="5" t="str">
        <f>Formulas!P39</f>
        <v>PCEFSFA</v>
      </c>
      <c r="I37" s="3"/>
    </row>
    <row r="38" spans="1:9">
      <c r="A38" s="236" t="s">
        <v>119</v>
      </c>
      <c r="B38" s="237"/>
      <c r="C38" s="238"/>
      <c r="D38" s="91" t="s">
        <v>120</v>
      </c>
      <c r="E38" s="26">
        <f>Formulas!M40</f>
        <v>0</v>
      </c>
      <c r="F38" s="26">
        <f>Formulas!N40</f>
        <v>0</v>
      </c>
      <c r="G38" s="5">
        <f>Formulas!O40</f>
        <v>0</v>
      </c>
      <c r="H38" s="5" t="str">
        <f>Formulas!P40</f>
        <v>PCEFSFA</v>
      </c>
      <c r="I38" s="3"/>
    </row>
    <row r="39" spans="1:9">
      <c r="A39" s="236" t="s">
        <v>121</v>
      </c>
      <c r="B39" s="237"/>
      <c r="C39" s="238"/>
      <c r="D39" s="91" t="s">
        <v>122</v>
      </c>
      <c r="E39" s="26">
        <f>Formulas!M41</f>
        <v>0</v>
      </c>
      <c r="F39" s="26">
        <f>Formulas!N41</f>
        <v>0</v>
      </c>
      <c r="G39" s="5">
        <f>Formulas!O41</f>
        <v>0</v>
      </c>
      <c r="H39" s="5" t="str">
        <f>Formulas!P41</f>
        <v>PCEFSFA</v>
      </c>
      <c r="I39" s="3"/>
    </row>
    <row r="40" spans="1:9">
      <c r="A40" s="236" t="s">
        <v>123</v>
      </c>
      <c r="B40" s="237"/>
      <c r="C40" s="238"/>
      <c r="D40" s="91" t="s">
        <v>124</v>
      </c>
      <c r="E40" s="26">
        <f>Formulas!M42</f>
        <v>0</v>
      </c>
      <c r="F40" s="26">
        <f>Formulas!N42</f>
        <v>0</v>
      </c>
      <c r="G40" s="137" t="s">
        <v>125</v>
      </c>
      <c r="H40" s="45" t="str">
        <f>Formulas!P42</f>
        <v>PACLMI</v>
      </c>
      <c r="I40" s="3"/>
    </row>
    <row r="41" spans="1:9">
      <c r="A41" s="236" t="s">
        <v>126</v>
      </c>
      <c r="B41" s="237"/>
      <c r="C41" s="238"/>
      <c r="D41" s="91" t="s">
        <v>127</v>
      </c>
      <c r="E41" s="26">
        <f>Formulas!M43</f>
        <v>0</v>
      </c>
      <c r="F41" s="26">
        <f>Formulas!N43</f>
        <v>0</v>
      </c>
      <c r="G41" s="45">
        <f>Formulas!O43</f>
        <v>0</v>
      </c>
      <c r="H41" s="45" t="str">
        <f>Formulas!P43</f>
        <v>PACLMI</v>
      </c>
      <c r="I41" s="3"/>
    </row>
    <row r="42" spans="1:9">
      <c r="A42" s="3"/>
      <c r="B42" s="3"/>
      <c r="C42" s="3"/>
      <c r="D42" s="3"/>
      <c r="E42" s="3"/>
      <c r="F42" s="3"/>
      <c r="G42" s="3"/>
      <c r="H42" s="3"/>
      <c r="I42" s="3"/>
    </row>
    <row r="43" spans="1:9">
      <c r="A43" s="155" t="s">
        <v>128</v>
      </c>
      <c r="B43" s="156"/>
      <c r="C43" s="156"/>
      <c r="D43" s="156"/>
      <c r="E43" s="156"/>
      <c r="F43" s="157"/>
      <c r="G43" s="156"/>
      <c r="H43" s="158"/>
      <c r="I43" s="3"/>
    </row>
    <row r="44" spans="1:9">
      <c r="A44" s="3" t="s">
        <v>129</v>
      </c>
      <c r="B44" s="3"/>
      <c r="C44" s="164" t="s">
        <v>130</v>
      </c>
      <c r="D44" s="3" t="s">
        <v>131</v>
      </c>
      <c r="E44" s="164" t="s">
        <v>132</v>
      </c>
      <c r="F44" s="70" t="s">
        <v>133</v>
      </c>
      <c r="G44" s="214"/>
      <c r="H44" s="215"/>
      <c r="I44" s="3"/>
    </row>
    <row r="45" spans="1:9">
      <c r="A45" s="3" t="s">
        <v>134</v>
      </c>
      <c r="B45" s="3"/>
      <c r="C45" s="164" t="s">
        <v>130</v>
      </c>
      <c r="D45" s="3" t="s">
        <v>131</v>
      </c>
      <c r="E45" s="164" t="s">
        <v>132</v>
      </c>
      <c r="F45" s="70"/>
      <c r="G45" s="3"/>
      <c r="H45" s="3"/>
      <c r="I45" s="3"/>
    </row>
    <row r="46" spans="1:9">
      <c r="A46" s="3"/>
      <c r="B46" s="3"/>
      <c r="C46" s="3"/>
      <c r="D46" s="3"/>
      <c r="E46" s="3"/>
      <c r="F46" s="3"/>
      <c r="G46" s="3"/>
      <c r="H46" s="3"/>
      <c r="I46" s="3"/>
    </row>
    <row r="47" spans="1:9">
      <c r="A47" s="3"/>
      <c r="B47" s="3"/>
      <c r="C47" s="3"/>
      <c r="D47" s="3"/>
      <c r="E47" s="3"/>
      <c r="F47" s="3"/>
      <c r="G47" s="3"/>
      <c r="H47" s="3"/>
      <c r="I47" s="3"/>
    </row>
    <row r="48" spans="1:9">
      <c r="A48" s="3"/>
      <c r="B48" s="3"/>
      <c r="C48" s="3"/>
      <c r="D48" s="3"/>
      <c r="E48" s="3"/>
      <c r="F48" s="3"/>
      <c r="G48" s="3"/>
      <c r="H48" s="3"/>
      <c r="I48" s="3"/>
    </row>
    <row r="49" spans="1:9">
      <c r="A49" s="3"/>
      <c r="B49" s="3"/>
      <c r="C49" s="3"/>
      <c r="D49" s="3"/>
      <c r="E49" s="3"/>
      <c r="F49" s="3"/>
      <c r="G49" s="3"/>
      <c r="H49" s="3"/>
      <c r="I49" s="3"/>
    </row>
    <row r="50" spans="1:9">
      <c r="A50" s="3"/>
      <c r="B50" s="3"/>
      <c r="C50" s="3"/>
      <c r="D50" s="3"/>
      <c r="E50" s="3"/>
      <c r="F50" s="3"/>
      <c r="G50" s="3"/>
      <c r="H50" s="3"/>
      <c r="I50" s="3"/>
    </row>
    <row r="51" spans="1:9">
      <c r="A51" s="3"/>
      <c r="B51" s="3"/>
      <c r="C51" s="3"/>
      <c r="D51" s="3"/>
      <c r="E51" s="3"/>
      <c r="F51" s="3"/>
      <c r="G51" s="3"/>
      <c r="H51" s="3"/>
      <c r="I51" s="3"/>
    </row>
    <row r="52" spans="1:9">
      <c r="A52" s="3"/>
      <c r="B52" s="3"/>
      <c r="C52" s="3"/>
      <c r="D52" s="3"/>
      <c r="E52" s="3"/>
      <c r="F52" s="3"/>
      <c r="G52" s="3"/>
      <c r="H52" s="3"/>
      <c r="I52" s="3"/>
    </row>
    <row r="53" spans="1:9">
      <c r="A53" s="3"/>
      <c r="B53" s="3"/>
      <c r="C53" s="3"/>
      <c r="D53" s="3"/>
      <c r="E53" s="3"/>
      <c r="F53" s="3"/>
      <c r="G53" s="3"/>
      <c r="H53" s="3"/>
      <c r="I53" s="3"/>
    </row>
    <row r="54" spans="1:9">
      <c r="A54" s="3"/>
      <c r="B54" s="3"/>
      <c r="C54" s="3"/>
      <c r="D54" s="3"/>
      <c r="E54" s="3"/>
      <c r="F54" s="3"/>
      <c r="G54" s="3"/>
      <c r="H54" s="3"/>
      <c r="I54" s="3"/>
    </row>
    <row r="55" spans="1:9">
      <c r="A55" s="3"/>
      <c r="B55" s="3"/>
      <c r="C55" s="3"/>
      <c r="D55" s="3"/>
      <c r="E55" s="3"/>
      <c r="F55" s="3"/>
      <c r="G55" s="3"/>
      <c r="H55" s="3"/>
      <c r="I55" s="3"/>
    </row>
    <row r="56" spans="1:9">
      <c r="A56" s="3"/>
      <c r="B56" s="3"/>
      <c r="C56" s="3"/>
      <c r="D56" s="3"/>
      <c r="E56" s="3"/>
      <c r="F56" s="3"/>
      <c r="G56" s="3"/>
      <c r="H56" s="3"/>
      <c r="I56" s="3"/>
    </row>
    <row r="57" spans="1:9">
      <c r="A57" s="3"/>
      <c r="B57" s="3"/>
      <c r="C57" s="3"/>
      <c r="D57" s="3"/>
      <c r="E57" s="3"/>
      <c r="F57" s="3"/>
      <c r="G57" s="3"/>
      <c r="H57" s="3"/>
    </row>
    <row r="58" spans="1:9">
      <c r="A58" s="3"/>
      <c r="B58" s="3"/>
      <c r="C58" s="3"/>
      <c r="D58" s="3"/>
      <c r="E58" s="3"/>
      <c r="F58" s="3"/>
      <c r="G58" s="3"/>
      <c r="H58" s="3"/>
    </row>
    <row r="59" spans="1:9">
      <c r="A59" s="3"/>
      <c r="B59" s="3"/>
      <c r="C59" s="3"/>
      <c r="D59" s="3"/>
      <c r="E59" s="3"/>
      <c r="F59" s="3"/>
      <c r="G59" s="3"/>
      <c r="H59" s="3"/>
    </row>
    <row r="60" spans="1:9">
      <c r="A60" s="3"/>
      <c r="B60" s="3"/>
      <c r="C60" s="3"/>
      <c r="D60" s="3"/>
      <c r="E60" s="3"/>
      <c r="F60" s="3"/>
      <c r="G60" s="3"/>
      <c r="H60" s="3"/>
    </row>
    <row r="61" spans="1:9">
      <c r="A61" s="3"/>
      <c r="B61" s="3"/>
      <c r="C61" s="3"/>
      <c r="D61" s="3"/>
      <c r="E61" s="3"/>
      <c r="F61" s="3"/>
      <c r="G61" s="3"/>
      <c r="H61" s="3"/>
    </row>
    <row r="80" ht="14.85" customHeight="1"/>
  </sheetData>
  <sheetProtection algorithmName="SHA-512" hashValue="fpmNWsecyOK0AVKKMvtTtEVYUKhfvWb25Udpc5bPeDuOQnTJlBal1tBiVctM90lzs5sEwP6/fjcgRFrUBapgkQ==" saltValue="CUkk3BP3HmcnyxY66cAbSA==" spinCount="100000" sheet="1" formatColumns="0" formatRows="0"/>
  <mergeCells count="11">
    <mergeCell ref="A33:C33"/>
    <mergeCell ref="A34:C34"/>
    <mergeCell ref="A35:C35"/>
    <mergeCell ref="A36:C36"/>
    <mergeCell ref="F1:G1"/>
    <mergeCell ref="G44:H44"/>
    <mergeCell ref="A37:C37"/>
    <mergeCell ref="A38:C38"/>
    <mergeCell ref="A39:C39"/>
    <mergeCell ref="A40:C40"/>
    <mergeCell ref="A41:C41"/>
  </mergeCells>
  <conditionalFormatting sqref="H40:H41">
    <cfRule type="cellIs" dxfId="0" priority="2" operator="equal">
      <formula>"Add Utility"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8720-DF7E-4B6A-98B0-8AEF4FDBA13B}">
  <sheetPr codeName="Sheet9"/>
  <dimension ref="A1:Q80"/>
  <sheetViews>
    <sheetView showGridLines="0" zoomScaleNormal="100" workbookViewId="0">
      <selection activeCell="P3" sqref="P3"/>
    </sheetView>
  </sheetViews>
  <sheetFormatPr defaultColWidth="9.140625" defaultRowHeight="14.45"/>
  <cols>
    <col min="1" max="1" width="12.85546875" customWidth="1"/>
    <col min="2" max="2" width="10.85546875" customWidth="1"/>
    <col min="3" max="3" width="11.85546875" bestFit="1" customWidth="1"/>
    <col min="4" max="4" width="10.85546875" customWidth="1"/>
    <col min="6" max="6" width="13.140625" customWidth="1"/>
    <col min="7" max="7" width="20.42578125" customWidth="1"/>
    <col min="8" max="8" width="25.42578125" customWidth="1"/>
    <col min="9" max="9" width="14.85546875" customWidth="1"/>
    <col min="10" max="10" width="10.85546875" customWidth="1"/>
    <col min="11" max="11" width="20.5703125" customWidth="1"/>
    <col min="12" max="12" width="19.42578125" bestFit="1" customWidth="1"/>
    <col min="13" max="13" width="11.85546875" bestFit="1" customWidth="1"/>
    <col min="14" max="16" width="12.85546875" customWidth="1"/>
  </cols>
  <sheetData>
    <row r="1" spans="1:16" ht="21">
      <c r="A1" s="114" t="s">
        <v>135</v>
      </c>
      <c r="B1" s="108"/>
      <c r="C1" s="108"/>
      <c r="D1" s="108"/>
      <c r="E1" s="110" t="s">
        <v>33</v>
      </c>
      <c r="F1" s="117">
        <f>'Trade Ally Calculator'!F1</f>
        <v>0</v>
      </c>
      <c r="I1" s="115" t="s">
        <v>136</v>
      </c>
      <c r="J1" s="109"/>
      <c r="K1" s="109"/>
      <c r="L1" s="109"/>
      <c r="M1" s="109"/>
      <c r="N1" s="225" t="s">
        <v>137</v>
      </c>
      <c r="O1" s="225"/>
      <c r="P1" s="116">
        <f>'ETO Calculator'!H1</f>
        <v>0</v>
      </c>
    </row>
    <row r="2" spans="1:16">
      <c r="A2" s="17" t="s">
        <v>37</v>
      </c>
      <c r="B2" s="18"/>
      <c r="C2" s="18"/>
      <c r="D2" s="18"/>
      <c r="E2" s="18"/>
      <c r="F2" s="19"/>
      <c r="I2" s="17" t="s">
        <v>91</v>
      </c>
      <c r="J2" s="20"/>
      <c r="K2" s="20"/>
      <c r="L2" s="20"/>
      <c r="M2" s="20"/>
      <c r="N2" s="35" t="s">
        <v>92</v>
      </c>
      <c r="O2" s="35" t="s">
        <v>93</v>
      </c>
      <c r="P2" s="33" t="s">
        <v>94</v>
      </c>
    </row>
    <row r="3" spans="1:16">
      <c r="A3" s="78" t="s">
        <v>38</v>
      </c>
      <c r="D3" s="220" t="str">
        <f>'Trade Ally Calculator'!D5</f>
        <v>Sample Trade Ally</v>
      </c>
      <c r="E3" s="221"/>
      <c r="F3" s="222"/>
      <c r="I3" s="78" t="s">
        <v>57</v>
      </c>
      <c r="K3" s="50">
        <f>'ETO Calculator'!C3</f>
        <v>0</v>
      </c>
      <c r="L3" t="s">
        <v>58</v>
      </c>
      <c r="N3" s="101" t="str">
        <f t="shared" ref="N3" si="0">F14</f>
        <v/>
      </c>
      <c r="O3" s="101" t="str">
        <f>IFERROR(O4/K3,"")</f>
        <v/>
      </c>
      <c r="P3" s="101" t="str">
        <f>IFERROR(O3-N3,"")</f>
        <v/>
      </c>
    </row>
    <row r="4" spans="1:16" ht="15" customHeight="1">
      <c r="A4" s="82" t="s">
        <v>40</v>
      </c>
      <c r="F4" s="83"/>
      <c r="I4" s="100" t="s">
        <v>59</v>
      </c>
      <c r="N4" s="101">
        <f>F15</f>
        <v>0</v>
      </c>
      <c r="O4" s="102">
        <f>'ETO Calculator'!G4</f>
        <v>0</v>
      </c>
      <c r="P4" s="101">
        <f t="shared" ref="P4:P8" si="1">O4-N4</f>
        <v>0</v>
      </c>
    </row>
    <row r="5" spans="1:16">
      <c r="A5" s="78" t="s">
        <v>41</v>
      </c>
      <c r="B5" s="223" t="str">
        <f>'Trade Ally Calculator'!B7</f>
        <v>John</v>
      </c>
      <c r="C5" s="224"/>
      <c r="D5" t="s">
        <v>43</v>
      </c>
      <c r="E5" s="217" t="str">
        <f>'Trade Ally Calculator'!E7</f>
        <v>Doe</v>
      </c>
      <c r="F5" s="219"/>
      <c r="I5" s="111" t="s">
        <v>60</v>
      </c>
      <c r="N5" s="43">
        <f>F16</f>
        <v>0</v>
      </c>
      <c r="O5" s="102">
        <f>'ETO Calculator'!G5</f>
        <v>0</v>
      </c>
      <c r="P5" s="43">
        <f t="shared" si="1"/>
        <v>0</v>
      </c>
    </row>
    <row r="6" spans="1:16">
      <c r="A6" s="81" t="s">
        <v>45</v>
      </c>
      <c r="B6" s="217" t="str">
        <f>'Trade Ally Calculator'!B8</f>
        <v>email@no.com</v>
      </c>
      <c r="C6" s="218"/>
      <c r="D6" s="219"/>
      <c r="E6" s="16" t="s">
        <v>47</v>
      </c>
      <c r="F6" s="38" t="str">
        <f>'Trade Ally Calculator'!F8</f>
        <v>123-456-7890</v>
      </c>
      <c r="I6" s="78" t="s">
        <v>61</v>
      </c>
      <c r="N6" s="26">
        <f>F17</f>
        <v>0</v>
      </c>
      <c r="O6" s="102">
        <f>'ETO Calculator'!G6</f>
        <v>0</v>
      </c>
      <c r="P6" s="26">
        <f t="shared" si="1"/>
        <v>0</v>
      </c>
    </row>
    <row r="7" spans="1:16">
      <c r="A7" s="8"/>
      <c r="B7" s="8"/>
      <c r="C7" s="8"/>
      <c r="D7" s="8"/>
      <c r="E7" s="8"/>
      <c r="F7" s="8"/>
      <c r="I7" s="78" t="s">
        <v>63</v>
      </c>
      <c r="N7" s="27">
        <f>F18</f>
        <v>0</v>
      </c>
      <c r="O7" s="102">
        <f>'ETO Calculator'!G7</f>
        <v>0</v>
      </c>
      <c r="P7" s="26">
        <f t="shared" si="1"/>
        <v>0</v>
      </c>
    </row>
    <row r="8" spans="1:16">
      <c r="A8" s="17" t="s">
        <v>49</v>
      </c>
      <c r="B8" s="18"/>
      <c r="C8" s="18"/>
      <c r="D8" s="18"/>
      <c r="E8" s="18"/>
      <c r="F8" s="19"/>
      <c r="I8" s="71" t="s">
        <v>64</v>
      </c>
      <c r="J8" s="71"/>
      <c r="K8" s="71"/>
      <c r="L8" s="71"/>
      <c r="M8" s="71"/>
      <c r="N8" s="26">
        <f>F19</f>
        <v>0</v>
      </c>
      <c r="O8" s="32">
        <f>SUM(O4:O7)</f>
        <v>0</v>
      </c>
      <c r="P8" s="26">
        <f t="shared" si="1"/>
        <v>0</v>
      </c>
    </row>
    <row r="9" spans="1:16">
      <c r="A9" s="80" t="s">
        <v>50</v>
      </c>
      <c r="F9" s="39" t="str">
        <f>'Trade Ally Calculator'!F11</f>
        <v>PAC</v>
      </c>
    </row>
    <row r="10" spans="1:16">
      <c r="A10" s="78" t="s">
        <v>51</v>
      </c>
      <c r="C10" s="217" t="str">
        <f>'Trade Ally Calculator'!C12</f>
        <v>123 ABC Street</v>
      </c>
      <c r="D10" s="226"/>
      <c r="E10" s="218"/>
      <c r="F10" s="224"/>
      <c r="I10" s="13" t="s">
        <v>96</v>
      </c>
      <c r="J10" s="34"/>
      <c r="K10" s="34"/>
      <c r="L10" s="34"/>
      <c r="M10" s="34"/>
      <c r="N10" s="30" t="s">
        <v>92</v>
      </c>
      <c r="O10" s="30" t="s">
        <v>93</v>
      </c>
      <c r="P10" s="31" t="s">
        <v>94</v>
      </c>
    </row>
    <row r="11" spans="1:16">
      <c r="A11" s="81" t="s">
        <v>53</v>
      </c>
      <c r="B11" s="42" t="str">
        <f>'Trade Ally Calculator'!B13</f>
        <v>City</v>
      </c>
      <c r="C11" s="16" t="s">
        <v>54</v>
      </c>
      <c r="D11" s="42" t="str">
        <f>'Trade Ally Calculator'!D13</f>
        <v>State</v>
      </c>
      <c r="E11" s="16" t="s">
        <v>55</v>
      </c>
      <c r="F11" s="42">
        <f>'Trade Ally Calculator'!F13</f>
        <v>12345</v>
      </c>
      <c r="I11" s="76" t="s">
        <v>67</v>
      </c>
      <c r="J11" s="84"/>
      <c r="K11" s="84"/>
      <c r="L11" s="84"/>
      <c r="M11" s="85"/>
      <c r="N11" s="65">
        <f>F22</f>
        <v>0</v>
      </c>
      <c r="O11" s="41">
        <f>'ETO Calculator'!G11</f>
        <v>0</v>
      </c>
      <c r="P11" s="43">
        <f>O11-N11</f>
        <v>0</v>
      </c>
    </row>
    <row r="12" spans="1:16">
      <c r="A12" s="8"/>
      <c r="B12" s="8"/>
      <c r="C12" s="8"/>
      <c r="D12" s="8"/>
      <c r="E12" s="8"/>
      <c r="F12" s="8"/>
      <c r="I12" s="78" t="s">
        <v>68</v>
      </c>
      <c r="M12" s="83"/>
      <c r="N12" s="65">
        <f>F23</f>
        <v>0</v>
      </c>
      <c r="O12" s="41">
        <f>'ETO Calculator'!G12</f>
        <v>0</v>
      </c>
      <c r="P12" s="43">
        <f t="shared" ref="P12:P14" si="2">O12-N12</f>
        <v>0</v>
      </c>
    </row>
    <row r="13" spans="1:16">
      <c r="A13" s="17" t="s">
        <v>56</v>
      </c>
      <c r="B13" s="20"/>
      <c r="C13" s="20"/>
      <c r="D13" s="20"/>
      <c r="E13" s="20"/>
      <c r="F13" s="64"/>
      <c r="I13" s="81" t="s">
        <v>69</v>
      </c>
      <c r="J13" s="86"/>
      <c r="K13" s="86"/>
      <c r="L13" s="86"/>
      <c r="M13" s="87"/>
      <c r="N13" s="65">
        <f>F24</f>
        <v>0</v>
      </c>
      <c r="O13" s="41">
        <f>'ETO Calculator'!G13</f>
        <v>0</v>
      </c>
      <c r="P13" s="43">
        <f t="shared" si="2"/>
        <v>0</v>
      </c>
    </row>
    <row r="14" spans="1:16">
      <c r="A14" s="78" t="s">
        <v>57</v>
      </c>
      <c r="C14" s="50">
        <f>'Trade Ally Calculator'!C16</f>
        <v>0</v>
      </c>
      <c r="D14" t="s">
        <v>58</v>
      </c>
      <c r="F14" s="101" t="str">
        <f>IFERROR(F15/C14,"")</f>
        <v/>
      </c>
      <c r="I14" t="s">
        <v>70</v>
      </c>
      <c r="N14" s="26">
        <f>N8-SUM(N11:N13)</f>
        <v>0</v>
      </c>
      <c r="O14" s="26">
        <f>O8-SUM(O11:O13)</f>
        <v>0</v>
      </c>
      <c r="P14" s="43">
        <f t="shared" si="2"/>
        <v>0</v>
      </c>
    </row>
    <row r="15" spans="1:16">
      <c r="A15" s="100" t="s">
        <v>59</v>
      </c>
      <c r="F15" s="102">
        <f>'Trade Ally Calculator'!F17</f>
        <v>0</v>
      </c>
      <c r="G15" s="75"/>
    </row>
    <row r="16" spans="1:16">
      <c r="A16" s="111" t="s">
        <v>60</v>
      </c>
      <c r="F16" s="41">
        <f>'Trade Ally Calculator'!F18</f>
        <v>0</v>
      </c>
      <c r="I16" s="17" t="s">
        <v>97</v>
      </c>
      <c r="J16" s="20"/>
      <c r="K16" s="20"/>
      <c r="L16" s="20"/>
      <c r="M16" s="20"/>
      <c r="N16" s="30" t="s">
        <v>92</v>
      </c>
      <c r="O16" s="30" t="s">
        <v>93</v>
      </c>
      <c r="P16" s="31" t="s">
        <v>94</v>
      </c>
    </row>
    <row r="17" spans="1:16">
      <c r="A17" s="78" t="s">
        <v>61</v>
      </c>
      <c r="F17" s="40">
        <f>'Trade Ally Calculator'!F19</f>
        <v>0</v>
      </c>
      <c r="I17" s="78" t="s">
        <v>73</v>
      </c>
      <c r="J17" s="1"/>
      <c r="K17" s="1"/>
      <c r="L17" s="1"/>
      <c r="M17" s="1"/>
      <c r="N17" s="43">
        <f>F28</f>
        <v>0</v>
      </c>
      <c r="O17" s="106">
        <f>IF(O4=0,0,MIN(O4,6000))</f>
        <v>0</v>
      </c>
      <c r="P17" s="43">
        <f>O17-N17</f>
        <v>0</v>
      </c>
    </row>
    <row r="18" spans="1:16">
      <c r="A18" s="78" t="s">
        <v>63</v>
      </c>
      <c r="F18" s="40">
        <f>'Trade Ally Calculator'!F20</f>
        <v>0</v>
      </c>
      <c r="I18" s="78" t="s">
        <v>75</v>
      </c>
      <c r="N18" s="43">
        <f>F29</f>
        <v>0</v>
      </c>
      <c r="O18" s="106">
        <f>IF(O6=0,0,MIN(O6,7000))</f>
        <v>0</v>
      </c>
      <c r="P18" s="43">
        <f t="shared" ref="P18:P21" si="3">O18-N18</f>
        <v>0</v>
      </c>
    </row>
    <row r="19" spans="1:16">
      <c r="A19" s="71" t="s">
        <v>64</v>
      </c>
      <c r="B19" s="71"/>
      <c r="C19" s="71"/>
      <c r="D19" s="71"/>
      <c r="E19" s="71"/>
      <c r="F19" s="9">
        <f>SUM(F15:F18)</f>
        <v>0</v>
      </c>
      <c r="I19" s="78" t="s">
        <v>77</v>
      </c>
      <c r="N19" s="26">
        <f>F30</f>
        <v>0</v>
      </c>
      <c r="O19" s="107">
        <f>MIN(16000,O4-O17-O11)+MIN(O5,5000)</f>
        <v>0</v>
      </c>
      <c r="P19" s="43">
        <f t="shared" si="3"/>
        <v>0</v>
      </c>
    </row>
    <row r="20" spans="1:16">
      <c r="I20" s="78" t="s">
        <v>79</v>
      </c>
      <c r="N20" s="26">
        <f>F31</f>
        <v>0</v>
      </c>
      <c r="O20" s="107">
        <f>MIN(13000,O6-O18-O12)</f>
        <v>0</v>
      </c>
      <c r="P20" s="43">
        <f t="shared" si="3"/>
        <v>0</v>
      </c>
    </row>
    <row r="21" spans="1:16">
      <c r="A21" s="17" t="s">
        <v>65</v>
      </c>
      <c r="B21" s="20"/>
      <c r="C21" s="20"/>
      <c r="D21" s="20"/>
      <c r="E21" s="20"/>
      <c r="F21" s="64"/>
      <c r="I21" s="78" t="s">
        <v>81</v>
      </c>
      <c r="N21" s="27">
        <f>F32</f>
        <v>0</v>
      </c>
      <c r="O21" s="27">
        <f>MIN(O7-O13,MIN(K22,K23))</f>
        <v>0</v>
      </c>
      <c r="P21" s="43">
        <f t="shared" si="3"/>
        <v>0</v>
      </c>
    </row>
    <row r="22" spans="1:16">
      <c r="A22" t="s">
        <v>67</v>
      </c>
      <c r="B22" s="1"/>
      <c r="C22" s="1"/>
      <c r="D22" s="1"/>
      <c r="E22" s="1"/>
      <c r="F22" s="40">
        <f>'Trade Ally Calculator'!F24</f>
        <v>0</v>
      </c>
      <c r="I22" s="78"/>
      <c r="J22" t="s">
        <v>138</v>
      </c>
      <c r="K22" s="75">
        <f>ROUND(0.428571*(SUM(O11:O12)+SUM(O17:O20)),2)</f>
        <v>0</v>
      </c>
      <c r="L22" s="94" t="s">
        <v>139</v>
      </c>
      <c r="N22" s="37"/>
      <c r="O22" s="37"/>
      <c r="P22" s="36"/>
    </row>
    <row r="23" spans="1:16">
      <c r="A23" t="s">
        <v>68</v>
      </c>
      <c r="B23" s="1"/>
      <c r="C23" s="1"/>
      <c r="D23" s="1"/>
      <c r="E23" s="1"/>
      <c r="F23" s="40">
        <f>'Trade Ally Calculator'!F25</f>
        <v>0</v>
      </c>
      <c r="I23" s="78"/>
      <c r="J23" t="s">
        <v>140</v>
      </c>
      <c r="K23" s="75">
        <f>ROUND(0.5*(K22+O19+O20),2)</f>
        <v>0</v>
      </c>
      <c r="L23" s="94" t="s">
        <v>141</v>
      </c>
      <c r="N23" s="37"/>
      <c r="O23" s="37"/>
      <c r="P23" s="36"/>
    </row>
    <row r="24" spans="1:16">
      <c r="A24" t="s">
        <v>69</v>
      </c>
      <c r="F24" s="40">
        <f>'Trade Ally Calculator'!F26</f>
        <v>0</v>
      </c>
      <c r="I24" s="71" t="s">
        <v>98</v>
      </c>
      <c r="J24" s="71"/>
      <c r="K24" s="71"/>
      <c r="L24" s="71"/>
      <c r="M24" s="71"/>
      <c r="N24" s="27">
        <f>SUM(N17:N23)</f>
        <v>0</v>
      </c>
      <c r="O24" s="27">
        <f>SUM(O17:O23)</f>
        <v>0</v>
      </c>
      <c r="P24" s="43">
        <f t="shared" ref="P24:P26" si="4">O24-N24</f>
        <v>0</v>
      </c>
    </row>
    <row r="25" spans="1:16">
      <c r="A25" s="71" t="s">
        <v>70</v>
      </c>
      <c r="B25" s="71"/>
      <c r="C25" s="71"/>
      <c r="D25" s="71"/>
      <c r="E25" s="71"/>
      <c r="F25" s="9">
        <f>F19-SUM(F22:F24)</f>
        <v>0</v>
      </c>
      <c r="I25" s="72" t="s">
        <v>84</v>
      </c>
      <c r="J25" s="73"/>
      <c r="K25" s="73"/>
      <c r="L25" s="73"/>
      <c r="M25" s="73"/>
      <c r="N25" s="28">
        <f>N17+N18</f>
        <v>0</v>
      </c>
      <c r="O25" s="28">
        <f>O17+O18</f>
        <v>0</v>
      </c>
      <c r="P25" s="138">
        <f t="shared" si="4"/>
        <v>0</v>
      </c>
    </row>
    <row r="26" spans="1:16">
      <c r="I26" s="72" t="s">
        <v>85</v>
      </c>
      <c r="J26" s="73"/>
      <c r="K26" s="73"/>
      <c r="L26" s="73"/>
      <c r="M26" s="73"/>
      <c r="N26" s="29">
        <f>N19+N20+N21</f>
        <v>0</v>
      </c>
      <c r="O26" s="29">
        <f t="shared" ref="O26" si="5">O19+O20+O21</f>
        <v>0</v>
      </c>
      <c r="P26" s="138">
        <f t="shared" si="4"/>
        <v>0</v>
      </c>
    </row>
    <row r="27" spans="1:16">
      <c r="A27" s="17" t="s">
        <v>71</v>
      </c>
      <c r="B27" s="20"/>
      <c r="C27" s="20"/>
      <c r="D27" s="20"/>
      <c r="E27" s="20"/>
      <c r="F27" s="21"/>
      <c r="G27" s="139"/>
    </row>
    <row r="28" spans="1:16">
      <c r="A28" s="78" t="s">
        <v>73</v>
      </c>
      <c r="B28" s="1"/>
      <c r="C28" s="1"/>
      <c r="D28" s="1"/>
      <c r="E28" s="1"/>
      <c r="F28" s="106">
        <f>IF(F15=0,0,MIN(F15,6000))</f>
        <v>0</v>
      </c>
      <c r="G28" s="75"/>
      <c r="H28" s="75"/>
      <c r="I28" s="13" t="s">
        <v>99</v>
      </c>
      <c r="J28" s="34"/>
      <c r="K28" s="34"/>
      <c r="L28" s="34"/>
      <c r="M28" s="34"/>
      <c r="N28" s="35" t="s">
        <v>92</v>
      </c>
      <c r="O28" s="35" t="s">
        <v>93</v>
      </c>
      <c r="P28" s="33" t="s">
        <v>94</v>
      </c>
    </row>
    <row r="29" spans="1:16">
      <c r="A29" s="78" t="s">
        <v>75</v>
      </c>
      <c r="F29" s="107">
        <f>IF(F17=0,0,MIN(F17,7000))</f>
        <v>0</v>
      </c>
      <c r="H29" s="75"/>
      <c r="I29" s="95" t="s">
        <v>100</v>
      </c>
      <c r="J29" s="89"/>
      <c r="K29" s="89"/>
      <c r="L29" s="89"/>
      <c r="M29" s="89"/>
      <c r="N29" s="27">
        <f>N24-F43</f>
        <v>0</v>
      </c>
      <c r="O29" s="27">
        <f>O24-F43</f>
        <v>0</v>
      </c>
      <c r="P29" s="27">
        <f>O29-N29</f>
        <v>0</v>
      </c>
    </row>
    <row r="30" spans="1:16">
      <c r="A30" s="78" t="s">
        <v>77</v>
      </c>
      <c r="F30" s="106">
        <f>MIN(16000,F15-F28-F22)+MIN(F16,5000)</f>
        <v>0</v>
      </c>
      <c r="G30" s="93" t="s">
        <v>142</v>
      </c>
      <c r="I30" s="72" t="s">
        <v>101</v>
      </c>
      <c r="J30" s="72"/>
      <c r="K30" s="72"/>
      <c r="L30" s="72"/>
      <c r="M30" s="72"/>
      <c r="N30" s="29">
        <f>(N17+N19)-F44</f>
        <v>0</v>
      </c>
      <c r="O30" s="29">
        <f>(O17+O19)-F44</f>
        <v>0</v>
      </c>
      <c r="P30" s="28">
        <f t="shared" ref="P30:P32" si="6">O30-N30</f>
        <v>0</v>
      </c>
    </row>
    <row r="31" spans="1:16">
      <c r="A31" s="78" t="s">
        <v>79</v>
      </c>
      <c r="F31" s="27">
        <f>MIN(13000,F17-F29-F23)</f>
        <v>0</v>
      </c>
      <c r="G31" s="72" t="s">
        <v>143</v>
      </c>
      <c r="I31" s="72" t="s">
        <v>102</v>
      </c>
      <c r="J31" s="72"/>
      <c r="K31" s="72"/>
      <c r="L31" s="72"/>
      <c r="M31" s="72"/>
      <c r="N31" s="29">
        <f>(N18+N20)-F45</f>
        <v>0</v>
      </c>
      <c r="O31" s="29">
        <f>(O18+O20)-F45</f>
        <v>0</v>
      </c>
      <c r="P31" s="28">
        <f t="shared" si="6"/>
        <v>0</v>
      </c>
    </row>
    <row r="32" spans="1:16">
      <c r="A32" s="97" t="s">
        <v>81</v>
      </c>
      <c r="F32" s="26">
        <f>MIN(F18-F24,MIN(C33,C34))</f>
        <v>0</v>
      </c>
      <c r="G32" s="72" t="s">
        <v>144</v>
      </c>
      <c r="I32" s="72" t="s">
        <v>103</v>
      </c>
      <c r="J32" s="74"/>
      <c r="K32" s="74"/>
      <c r="L32" s="74"/>
      <c r="M32" s="74"/>
      <c r="N32" s="29">
        <f>N21-F46</f>
        <v>0</v>
      </c>
      <c r="O32" s="67">
        <f>O21-F46</f>
        <v>0</v>
      </c>
      <c r="P32" s="29">
        <f t="shared" si="6"/>
        <v>0</v>
      </c>
    </row>
    <row r="33" spans="1:17">
      <c r="A33" s="78"/>
      <c r="B33" t="s">
        <v>138</v>
      </c>
      <c r="C33" s="75">
        <f>ROUND(0.428571*(SUM(F22:F23)+SUM(F28:F31)),2)</f>
        <v>0</v>
      </c>
      <c r="D33" s="94" t="s">
        <v>145</v>
      </c>
      <c r="F33" s="75"/>
      <c r="G33" s="141" t="s">
        <v>146</v>
      </c>
    </row>
    <row r="34" spans="1:17">
      <c r="A34" s="78"/>
      <c r="B34" t="s">
        <v>140</v>
      </c>
      <c r="C34" s="75">
        <f>ROUND(0.5*(C33+F30+F31),2)</f>
        <v>0</v>
      </c>
      <c r="D34" s="94" t="s">
        <v>141</v>
      </c>
      <c r="F34" s="75"/>
      <c r="G34" s="149">
        <f>MIN(C33,C34)</f>
        <v>0</v>
      </c>
      <c r="I34" s="13" t="s">
        <v>104</v>
      </c>
      <c r="J34" s="34"/>
      <c r="K34" s="34"/>
      <c r="L34" s="34"/>
      <c r="M34" s="34"/>
      <c r="N34" s="35"/>
      <c r="O34" s="35"/>
      <c r="P34" s="33"/>
    </row>
    <row r="35" spans="1:17">
      <c r="A35" s="76" t="s">
        <v>83</v>
      </c>
      <c r="B35" s="71"/>
      <c r="C35" s="71"/>
      <c r="D35" s="71"/>
      <c r="E35" s="71"/>
      <c r="F35" s="10">
        <f>SUM(F28:F32)</f>
        <v>0</v>
      </c>
      <c r="I35" s="239" t="s">
        <v>105</v>
      </c>
      <c r="J35" s="240"/>
      <c r="K35" s="241"/>
      <c r="L35" s="6" t="s">
        <v>106</v>
      </c>
      <c r="M35" s="6" t="s">
        <v>107</v>
      </c>
      <c r="N35" s="6" t="s">
        <v>108</v>
      </c>
      <c r="O35" s="6" t="s">
        <v>109</v>
      </c>
      <c r="P35" s="6" t="s">
        <v>110</v>
      </c>
    </row>
    <row r="36" spans="1:17">
      <c r="A36" s="77" t="s">
        <v>84</v>
      </c>
      <c r="B36" s="73"/>
      <c r="C36" s="73"/>
      <c r="D36" s="73"/>
      <c r="E36" s="73"/>
      <c r="F36" s="11">
        <f>F28+F29</f>
        <v>0</v>
      </c>
      <c r="I36" s="236" t="s">
        <v>111</v>
      </c>
      <c r="J36" s="237"/>
      <c r="K36" s="238"/>
      <c r="L36" s="91" t="s">
        <v>112</v>
      </c>
      <c r="M36" s="26">
        <v>0</v>
      </c>
      <c r="N36" s="26">
        <f>F44</f>
        <v>0</v>
      </c>
      <c r="O36" s="5">
        <v>0</v>
      </c>
      <c r="P36" s="5" t="s">
        <v>147</v>
      </c>
    </row>
    <row r="37" spans="1:17">
      <c r="A37" s="77" t="s">
        <v>85</v>
      </c>
      <c r="B37" s="73"/>
      <c r="C37" s="73"/>
      <c r="D37" s="73"/>
      <c r="E37" s="73"/>
      <c r="F37" s="12">
        <f>F30+F31+F32</f>
        <v>0</v>
      </c>
      <c r="I37" s="236" t="s">
        <v>113</v>
      </c>
      <c r="J37" s="237"/>
      <c r="K37" s="238"/>
      <c r="L37" s="91" t="s">
        <v>114</v>
      </c>
      <c r="M37" s="26">
        <v>0</v>
      </c>
      <c r="N37" s="26">
        <f>F45</f>
        <v>0</v>
      </c>
      <c r="O37" s="5">
        <v>0</v>
      </c>
      <c r="P37" s="5" t="s">
        <v>147</v>
      </c>
    </row>
    <row r="38" spans="1:17">
      <c r="G38" s="3"/>
      <c r="H38" s="3"/>
      <c r="I38" s="236" t="s">
        <v>115</v>
      </c>
      <c r="J38" s="237"/>
      <c r="K38" s="238"/>
      <c r="L38" s="91" t="s">
        <v>116</v>
      </c>
      <c r="M38" s="26">
        <v>0</v>
      </c>
      <c r="N38" s="26">
        <f>F46</f>
        <v>0</v>
      </c>
      <c r="O38" s="5">
        <v>0</v>
      </c>
      <c r="P38" s="5" t="s">
        <v>147</v>
      </c>
      <c r="Q38" s="3"/>
    </row>
    <row r="39" spans="1:17">
      <c r="A39" s="13" t="s">
        <v>86</v>
      </c>
      <c r="B39" s="14"/>
      <c r="C39" s="14"/>
      <c r="D39" s="14"/>
      <c r="E39" s="14"/>
      <c r="F39" s="112"/>
      <c r="G39" s="3"/>
      <c r="H39" s="3"/>
      <c r="I39" s="236" t="s">
        <v>117</v>
      </c>
      <c r="J39" s="237"/>
      <c r="K39" s="238"/>
      <c r="L39" s="91" t="s">
        <v>118</v>
      </c>
      <c r="M39" s="26">
        <v>0</v>
      </c>
      <c r="N39" s="26">
        <f>O19-F44</f>
        <v>0</v>
      </c>
      <c r="O39" s="5">
        <v>0</v>
      </c>
      <c r="P39" s="5" t="s">
        <v>147</v>
      </c>
      <c r="Q39" s="3"/>
    </row>
    <row r="40" spans="1:17">
      <c r="A40" s="118" t="s">
        <v>87</v>
      </c>
      <c r="B40" s="23"/>
      <c r="C40" s="23"/>
      <c r="D40" s="23"/>
      <c r="E40" s="23"/>
      <c r="F40" s="103">
        <f>F25-F35</f>
        <v>0</v>
      </c>
      <c r="G40" s="3"/>
      <c r="H40" s="3"/>
      <c r="I40" s="236" t="s">
        <v>119</v>
      </c>
      <c r="J40" s="237"/>
      <c r="K40" s="238"/>
      <c r="L40" s="91" t="s">
        <v>120</v>
      </c>
      <c r="M40" s="26">
        <v>0</v>
      </c>
      <c r="N40" s="26">
        <f>O20-F45</f>
        <v>0</v>
      </c>
      <c r="O40" s="5">
        <v>0</v>
      </c>
      <c r="P40" s="5" t="s">
        <v>147</v>
      </c>
      <c r="Q40" s="3"/>
    </row>
    <row r="41" spans="1:17">
      <c r="G41" s="93"/>
      <c r="H41" s="3"/>
      <c r="I41" s="236" t="s">
        <v>121</v>
      </c>
      <c r="J41" s="237"/>
      <c r="K41" s="238"/>
      <c r="L41" s="91" t="s">
        <v>122</v>
      </c>
      <c r="M41" s="26">
        <f>O7</f>
        <v>0</v>
      </c>
      <c r="N41" s="26">
        <f>O21-F46</f>
        <v>0</v>
      </c>
      <c r="O41" s="5">
        <v>0</v>
      </c>
      <c r="P41" s="5" t="s">
        <v>147</v>
      </c>
      <c r="Q41" s="3"/>
    </row>
    <row r="42" spans="1:17">
      <c r="A42" s="13" t="s">
        <v>88</v>
      </c>
      <c r="B42" s="14"/>
      <c r="C42" s="14"/>
      <c r="D42" s="14"/>
      <c r="E42" s="14"/>
      <c r="F42" s="19"/>
      <c r="G42" s="93"/>
      <c r="H42" s="3"/>
      <c r="I42" s="236" t="s">
        <v>123</v>
      </c>
      <c r="J42" s="237"/>
      <c r="K42" s="238"/>
      <c r="L42" s="91" t="s">
        <v>124</v>
      </c>
      <c r="M42" s="26">
        <f>O4+O5</f>
        <v>0</v>
      </c>
      <c r="N42" s="26">
        <f>O17</f>
        <v>0</v>
      </c>
      <c r="O42" s="98" t="str">
        <f>'ETO Calculator'!G40</f>
        <v>GENERATION</v>
      </c>
      <c r="P42" s="5" t="str">
        <f>IF(F9="PGE","PGELMI",IF(F9="PAC","PACLMI","Add Utility"))</f>
        <v>PACLMI</v>
      </c>
      <c r="Q42" s="3"/>
    </row>
    <row r="43" spans="1:17">
      <c r="A43" s="22" t="s">
        <v>89</v>
      </c>
      <c r="B43" s="23"/>
      <c r="C43" s="23"/>
      <c r="D43" s="23"/>
      <c r="E43" s="24"/>
      <c r="F43" s="25">
        <f>SUM(F44:F46)</f>
        <v>0</v>
      </c>
      <c r="G43" s="93"/>
      <c r="H43" s="3"/>
      <c r="I43" s="236" t="s">
        <v>126</v>
      </c>
      <c r="J43" s="237"/>
      <c r="K43" s="238"/>
      <c r="L43" s="91" t="s">
        <v>127</v>
      </c>
      <c r="M43" s="26">
        <f>O6</f>
        <v>0</v>
      </c>
      <c r="N43" s="26">
        <f>O18</f>
        <v>0</v>
      </c>
      <c r="O43" s="5">
        <v>0</v>
      </c>
      <c r="P43" s="5" t="str">
        <f>IF(F9="PGE","PGELMI",IF(F9="PAC","PACLMI","Add Utility"))</f>
        <v>PACLMI</v>
      </c>
      <c r="Q43" s="3"/>
    </row>
    <row r="44" spans="1:17">
      <c r="A44" s="77" t="s">
        <v>101</v>
      </c>
      <c r="B44" s="72"/>
      <c r="C44" s="72"/>
      <c r="D44" s="72"/>
      <c r="E44" s="72"/>
      <c r="F44" s="29">
        <f>MIN(0.5*(F28+F30),F30)</f>
        <v>0</v>
      </c>
      <c r="G44" s="93" t="s">
        <v>148</v>
      </c>
      <c r="H44" s="3"/>
      <c r="I44" s="3"/>
      <c r="J44" s="3"/>
      <c r="K44" s="3"/>
      <c r="L44" s="92"/>
      <c r="M44" s="4"/>
      <c r="N44" s="3"/>
      <c r="O44" s="3"/>
      <c r="P44" s="3"/>
      <c r="Q44" s="3"/>
    </row>
    <row r="45" spans="1:17">
      <c r="A45" s="77" t="s">
        <v>102</v>
      </c>
      <c r="B45" s="72"/>
      <c r="C45" s="72"/>
      <c r="D45" s="72"/>
      <c r="E45" s="72"/>
      <c r="F45" s="29">
        <f>MIN(0.5*(F29+F31),F31)</f>
        <v>0</v>
      </c>
      <c r="G45" s="93" t="s">
        <v>149</v>
      </c>
      <c r="H45" s="3"/>
      <c r="I45" s="3"/>
      <c r="J45" s="3"/>
      <c r="K45" s="3"/>
      <c r="L45" s="3"/>
      <c r="M45" s="3"/>
      <c r="N45" s="3"/>
      <c r="O45" s="3"/>
      <c r="P45" s="3"/>
      <c r="Q45" s="3"/>
    </row>
    <row r="46" spans="1:17">
      <c r="A46" s="77" t="s">
        <v>103</v>
      </c>
      <c r="B46" s="72"/>
      <c r="C46" s="72"/>
      <c r="D46" s="72"/>
      <c r="E46" s="72"/>
      <c r="F46" s="29">
        <f>MIN(0.5*F32,F32)</f>
        <v>0</v>
      </c>
      <c r="G46" s="93" t="s">
        <v>150</v>
      </c>
      <c r="H46" s="3"/>
      <c r="I46" s="3"/>
      <c r="J46" s="3"/>
      <c r="K46" s="3"/>
      <c r="L46" s="3"/>
      <c r="M46" s="3"/>
      <c r="N46" s="70"/>
      <c r="O46" s="3"/>
      <c r="P46" s="3"/>
      <c r="Q46" s="3"/>
    </row>
    <row r="47" spans="1:17">
      <c r="A47" s="3"/>
      <c r="B47" s="3"/>
      <c r="C47" s="3"/>
      <c r="D47" s="3"/>
      <c r="E47" s="3"/>
      <c r="F47" s="3"/>
      <c r="G47" s="3"/>
      <c r="H47" s="3"/>
      <c r="I47" s="3"/>
      <c r="J47" s="3"/>
      <c r="K47" s="3"/>
      <c r="L47" s="3"/>
      <c r="M47" s="3"/>
      <c r="N47" s="3"/>
      <c r="O47" s="3"/>
      <c r="P47" s="3"/>
      <c r="Q47" s="3"/>
    </row>
    <row r="48" spans="1:17">
      <c r="A48" s="3"/>
      <c r="B48" s="3"/>
      <c r="C48" s="3"/>
      <c r="D48" s="3"/>
      <c r="E48" s="3"/>
      <c r="F48" s="3"/>
      <c r="G48" s="3"/>
      <c r="H48" s="3"/>
      <c r="I48" s="3"/>
      <c r="J48" s="3"/>
      <c r="K48" s="3"/>
      <c r="L48" s="3"/>
      <c r="M48" s="3"/>
      <c r="N48" s="3"/>
      <c r="O48" s="3"/>
      <c r="P48" s="3"/>
      <c r="Q48" s="3"/>
    </row>
    <row r="49" spans="1:17">
      <c r="A49" s="3"/>
      <c r="B49" s="3"/>
      <c r="C49" s="3"/>
      <c r="D49" s="3"/>
      <c r="E49" s="3"/>
      <c r="F49" s="3"/>
      <c r="G49" s="3"/>
      <c r="H49" s="3"/>
      <c r="I49" s="3"/>
      <c r="J49" s="3"/>
      <c r="K49" s="3"/>
      <c r="L49" s="3"/>
      <c r="M49" s="3"/>
      <c r="N49" s="3"/>
      <c r="O49" s="3"/>
      <c r="P49" s="3"/>
      <c r="Q49" s="3"/>
    </row>
    <row r="50" spans="1:17">
      <c r="A50" s="3"/>
      <c r="B50" s="3"/>
      <c r="C50" s="3"/>
      <c r="D50" s="3"/>
      <c r="E50" s="3"/>
      <c r="F50" s="3"/>
      <c r="G50" s="3"/>
      <c r="H50" s="3"/>
      <c r="I50" s="3"/>
      <c r="J50" s="3"/>
      <c r="K50" s="3"/>
      <c r="L50" s="3"/>
      <c r="M50" s="3"/>
      <c r="N50" s="3"/>
      <c r="O50" s="3"/>
      <c r="P50" s="3"/>
      <c r="Q50" s="3"/>
    </row>
    <row r="51" spans="1:17">
      <c r="A51" s="3"/>
      <c r="B51" s="3"/>
      <c r="C51" s="3"/>
      <c r="D51" s="3"/>
      <c r="E51" s="3"/>
      <c r="F51" s="3"/>
      <c r="G51" s="3"/>
      <c r="H51" s="3"/>
      <c r="I51" s="3"/>
      <c r="J51" s="3"/>
      <c r="K51" s="3"/>
      <c r="L51" s="3"/>
      <c r="M51" s="3"/>
      <c r="N51" s="3"/>
      <c r="O51" s="3"/>
      <c r="P51" s="3"/>
      <c r="Q51" s="3"/>
    </row>
    <row r="52" spans="1:17">
      <c r="A52" s="3"/>
      <c r="B52" s="3"/>
      <c r="C52" s="3"/>
      <c r="D52" s="3"/>
      <c r="E52" s="3"/>
      <c r="F52" s="3"/>
      <c r="G52" s="3"/>
      <c r="H52" s="3"/>
      <c r="I52" s="3"/>
      <c r="J52" s="3"/>
      <c r="K52" s="3"/>
      <c r="L52" s="3"/>
      <c r="M52" s="3"/>
      <c r="N52" s="3"/>
      <c r="O52" s="3"/>
      <c r="P52" s="3"/>
      <c r="Q52" s="3"/>
    </row>
    <row r="53" spans="1:17">
      <c r="A53" s="3"/>
      <c r="B53" s="3"/>
      <c r="C53" s="3"/>
      <c r="D53" s="3"/>
      <c r="E53" s="3"/>
      <c r="F53" s="3"/>
      <c r="G53" s="3"/>
      <c r="H53" s="3"/>
      <c r="I53" s="3"/>
      <c r="J53" s="3"/>
      <c r="K53" s="3"/>
      <c r="L53" s="3"/>
      <c r="M53" s="3"/>
      <c r="N53" s="3"/>
      <c r="O53" s="3"/>
      <c r="P53" s="3"/>
      <c r="Q53" s="3"/>
    </row>
    <row r="54" spans="1:17">
      <c r="A54" s="3"/>
      <c r="B54" s="3"/>
      <c r="C54" s="3"/>
      <c r="D54" s="3"/>
      <c r="E54" s="3"/>
      <c r="F54" s="3"/>
      <c r="G54" s="3"/>
      <c r="H54" s="3"/>
      <c r="I54" s="3"/>
      <c r="J54" s="3"/>
      <c r="K54" s="3"/>
      <c r="L54" s="3"/>
      <c r="M54" s="3"/>
      <c r="N54" s="3"/>
      <c r="O54" s="3"/>
      <c r="P54" s="3"/>
      <c r="Q54" s="3"/>
    </row>
    <row r="55" spans="1:17">
      <c r="A55" s="3"/>
      <c r="B55" s="3"/>
      <c r="C55" s="3"/>
      <c r="D55" s="3"/>
      <c r="E55" s="3"/>
      <c r="F55" s="3"/>
      <c r="G55" s="3"/>
      <c r="H55" s="3"/>
      <c r="I55" s="3"/>
      <c r="J55" s="3"/>
      <c r="K55" s="3"/>
      <c r="L55" s="3"/>
      <c r="M55" s="3"/>
      <c r="N55" s="3"/>
      <c r="O55" s="3"/>
      <c r="P55" s="3"/>
      <c r="Q55" s="3"/>
    </row>
    <row r="56" spans="1:17">
      <c r="A56" s="3"/>
      <c r="B56" s="3"/>
      <c r="C56" s="3"/>
      <c r="D56" s="3"/>
      <c r="E56" s="3"/>
      <c r="F56" s="3"/>
      <c r="G56" s="3"/>
      <c r="H56" s="3"/>
      <c r="I56" s="3"/>
      <c r="J56" s="3"/>
      <c r="K56" s="3"/>
      <c r="L56" s="3"/>
      <c r="M56" s="3"/>
      <c r="N56" s="3"/>
      <c r="O56" s="3"/>
      <c r="P56" s="3"/>
      <c r="Q56" s="3"/>
    </row>
    <row r="57" spans="1:17">
      <c r="A57" s="3"/>
      <c r="B57" s="3"/>
      <c r="C57" s="3"/>
      <c r="D57" s="3"/>
      <c r="E57" s="3"/>
      <c r="F57" s="3"/>
      <c r="I57" s="3"/>
      <c r="J57" s="3"/>
      <c r="K57" s="3"/>
      <c r="L57" s="3"/>
      <c r="M57" s="3"/>
      <c r="N57" s="3"/>
      <c r="O57" s="3"/>
      <c r="P57" s="3"/>
    </row>
    <row r="58" spans="1:17">
      <c r="A58" s="3"/>
      <c r="B58" s="3"/>
      <c r="C58" s="3"/>
      <c r="D58" s="3"/>
      <c r="E58" s="3"/>
      <c r="F58" s="3"/>
      <c r="I58" s="3"/>
      <c r="J58" s="3"/>
      <c r="K58" s="3"/>
      <c r="L58" s="3"/>
      <c r="M58" s="3"/>
      <c r="N58" s="3"/>
      <c r="O58" s="3"/>
      <c r="P58" s="3"/>
    </row>
    <row r="59" spans="1:17">
      <c r="A59" s="3"/>
      <c r="B59" s="3"/>
      <c r="C59" s="3"/>
      <c r="D59" s="3"/>
      <c r="E59" s="3"/>
      <c r="F59" s="3"/>
      <c r="I59" s="3"/>
      <c r="J59" s="3"/>
      <c r="K59" s="3"/>
      <c r="L59" s="3"/>
      <c r="M59" s="3"/>
      <c r="N59" s="3"/>
      <c r="O59" s="3"/>
      <c r="P59" s="3"/>
    </row>
    <row r="60" spans="1:17">
      <c r="A60" s="3"/>
      <c r="B60" s="3"/>
      <c r="C60" s="3"/>
      <c r="D60" s="3"/>
      <c r="E60" s="3"/>
      <c r="F60" s="3"/>
      <c r="I60" s="3"/>
      <c r="J60" s="3"/>
      <c r="K60" s="3"/>
      <c r="L60" s="3"/>
      <c r="M60" s="3"/>
      <c r="N60" s="3"/>
      <c r="O60" s="3"/>
      <c r="P60" s="3"/>
    </row>
    <row r="61" spans="1:17">
      <c r="A61" s="3"/>
      <c r="B61" s="3"/>
      <c r="C61" s="3"/>
      <c r="D61" s="3"/>
      <c r="E61" s="3"/>
      <c r="F61" s="3"/>
      <c r="I61" s="3"/>
      <c r="J61" s="3"/>
      <c r="K61" s="3"/>
      <c r="L61" s="3"/>
      <c r="M61" s="3"/>
      <c r="N61" s="3"/>
      <c r="O61" s="3"/>
      <c r="P61" s="3"/>
    </row>
    <row r="62" spans="1:17">
      <c r="A62" s="3"/>
      <c r="B62" s="3"/>
      <c r="C62" s="3"/>
      <c r="D62" s="3"/>
      <c r="E62" s="3"/>
      <c r="F62" s="3"/>
      <c r="I62" s="3"/>
      <c r="J62" s="3"/>
      <c r="K62" s="3"/>
      <c r="L62" s="3"/>
      <c r="M62" s="3"/>
      <c r="N62" s="3"/>
      <c r="O62" s="3"/>
      <c r="P62" s="3"/>
    </row>
    <row r="63" spans="1:17">
      <c r="A63" s="3"/>
      <c r="B63" s="3"/>
      <c r="C63" s="3"/>
      <c r="D63" s="3"/>
      <c r="E63" s="3"/>
      <c r="F63" s="3"/>
      <c r="I63" s="3"/>
      <c r="J63" s="3"/>
      <c r="K63" s="3"/>
      <c r="L63" s="3"/>
      <c r="M63" s="3"/>
      <c r="N63" s="3"/>
      <c r="O63" s="3"/>
      <c r="P63" s="3"/>
    </row>
    <row r="64" spans="1:17">
      <c r="A64" s="3"/>
      <c r="B64" s="3"/>
      <c r="C64" s="3"/>
      <c r="D64" s="3"/>
      <c r="E64" s="3"/>
      <c r="F64" s="3"/>
    </row>
    <row r="65" spans="1:6">
      <c r="A65" s="3"/>
      <c r="B65" s="3"/>
      <c r="C65" s="3"/>
      <c r="D65" s="3"/>
      <c r="E65" s="3"/>
      <c r="F65" s="3"/>
    </row>
    <row r="66" spans="1:6">
      <c r="A66" s="3"/>
      <c r="B66" s="3"/>
      <c r="C66" s="3"/>
      <c r="D66" s="3"/>
      <c r="E66" s="3"/>
      <c r="F66" s="3"/>
    </row>
    <row r="80" spans="1:6" ht="14.85" customHeight="1"/>
  </sheetData>
  <sheetProtection algorithmName="SHA-512" hashValue="lxJAm1DBjuw5f+6JAflupGERAVS/UzIK+XLqnHVBTkWt00cz7LoFjsdhg2kOHoWHuFnHoHS6XKxPDviOwQNf0A==" saltValue="ILQV/h6/GdQ5znOuPOhp6A==" spinCount="100000" sheet="1" formatCells="0" formatColumns="0"/>
  <mergeCells count="15">
    <mergeCell ref="I41:K41"/>
    <mergeCell ref="I42:K42"/>
    <mergeCell ref="I43:K43"/>
    <mergeCell ref="C10:F10"/>
    <mergeCell ref="I35:K35"/>
    <mergeCell ref="I36:K36"/>
    <mergeCell ref="I37:K37"/>
    <mergeCell ref="I38:K38"/>
    <mergeCell ref="I39:K39"/>
    <mergeCell ref="I40:K40"/>
    <mergeCell ref="B6:D6"/>
    <mergeCell ref="D3:F3"/>
    <mergeCell ref="B5:C5"/>
    <mergeCell ref="E5:F5"/>
    <mergeCell ref="N1:O1"/>
  </mergeCells>
  <dataValidations disablePrompts="1" count="1">
    <dataValidation allowBlank="1" showInputMessage="1" showErrorMessage="1" sqref="F9" xr:uid="{ECA9F49F-5A61-48E9-8D5B-F7C7728CDFFE}"/>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300A4-A8E3-4F84-8DA8-CDF861DF5B88}">
  <sheetPr codeName="Sheet10"/>
  <dimension ref="A1:L7"/>
  <sheetViews>
    <sheetView workbookViewId="0">
      <selection activeCell="K2" sqref="K2"/>
    </sheetView>
  </sheetViews>
  <sheetFormatPr defaultRowHeight="14.45"/>
  <cols>
    <col min="1" max="1" width="22.85546875" bestFit="1" customWidth="1"/>
    <col min="3" max="4" width="11.85546875" customWidth="1"/>
    <col min="8" max="8" width="15.140625" bestFit="1" customWidth="1"/>
    <col min="9" max="9" width="12" bestFit="1" customWidth="1"/>
  </cols>
  <sheetData>
    <row r="1" spans="1:12">
      <c r="A1" s="140" t="s">
        <v>151</v>
      </c>
      <c r="B1" s="140" t="s">
        <v>152</v>
      </c>
      <c r="C1" s="140" t="s">
        <v>153</v>
      </c>
      <c r="D1" s="140" t="s">
        <v>108</v>
      </c>
      <c r="E1" s="140" t="s">
        <v>109</v>
      </c>
      <c r="F1" s="140" t="s">
        <v>154</v>
      </c>
      <c r="G1" s="140" t="s">
        <v>155</v>
      </c>
      <c r="H1" s="140" t="s">
        <v>156</v>
      </c>
      <c r="I1" s="140" t="s">
        <v>157</v>
      </c>
      <c r="J1" s="140" t="s">
        <v>158</v>
      </c>
      <c r="K1" s="140" t="s">
        <v>159</v>
      </c>
      <c r="L1" s="140" t="s">
        <v>160</v>
      </c>
    </row>
    <row r="2" spans="1:12">
      <c r="A2" t="s">
        <v>112</v>
      </c>
      <c r="B2">
        <v>1</v>
      </c>
      <c r="C2">
        <f>ROUND(Formulas!M36,2)</f>
        <v>0</v>
      </c>
      <c r="D2">
        <f>ROUND(Formulas!N36,2)</f>
        <v>0</v>
      </c>
      <c r="K2" t="s">
        <v>161</v>
      </c>
      <c r="L2" t="s">
        <v>162</v>
      </c>
    </row>
    <row r="3" spans="1:12">
      <c r="A3" t="s">
        <v>114</v>
      </c>
      <c r="B3">
        <v>1</v>
      </c>
      <c r="C3">
        <f>ROUND(Formulas!M37,2)</f>
        <v>0</v>
      </c>
      <c r="D3">
        <f>ROUND(Formulas!N37,2)</f>
        <v>0</v>
      </c>
      <c r="K3" t="s">
        <v>161</v>
      </c>
      <c r="L3" t="s">
        <v>162</v>
      </c>
    </row>
    <row r="4" spans="1:12">
      <c r="A4" t="s">
        <v>163</v>
      </c>
      <c r="B4">
        <v>1</v>
      </c>
      <c r="C4">
        <f>ROUND(Formulas!M38,2)</f>
        <v>0</v>
      </c>
      <c r="D4">
        <f>ROUND(Formulas!N38,2)</f>
        <v>0</v>
      </c>
      <c r="K4" t="s">
        <v>161</v>
      </c>
      <c r="L4" t="s">
        <v>162</v>
      </c>
    </row>
    <row r="5" spans="1:12">
      <c r="A5" t="s">
        <v>118</v>
      </c>
      <c r="B5">
        <v>1</v>
      </c>
      <c r="C5">
        <f>ROUND(Formulas!M39,2)</f>
        <v>0</v>
      </c>
      <c r="D5">
        <f>ROUND(Formulas!N39,2)</f>
        <v>0</v>
      </c>
      <c r="K5" t="s">
        <v>161</v>
      </c>
      <c r="L5" t="s">
        <v>162</v>
      </c>
    </row>
    <row r="6" spans="1:12">
      <c r="A6" t="s">
        <v>120</v>
      </c>
      <c r="B6">
        <v>1</v>
      </c>
      <c r="C6">
        <f>ROUND(Formulas!M40,2)</f>
        <v>0</v>
      </c>
      <c r="D6">
        <f>ROUND(Formulas!N40,2)</f>
        <v>0</v>
      </c>
      <c r="K6" t="s">
        <v>161</v>
      </c>
      <c r="L6" t="s">
        <v>162</v>
      </c>
    </row>
    <row r="7" spans="1:12">
      <c r="A7" t="s">
        <v>164</v>
      </c>
      <c r="B7">
        <v>1</v>
      </c>
      <c r="C7">
        <f>ROUND(Formulas!M41,2)</f>
        <v>0</v>
      </c>
      <c r="D7">
        <f>ROUND(Formulas!N41,2)</f>
        <v>0</v>
      </c>
      <c r="K7" t="s">
        <v>161</v>
      </c>
      <c r="L7" t="s">
        <v>162</v>
      </c>
    </row>
  </sheetData>
  <sheetProtection algorithmName="SHA-512" hashValue="YGtrjK7kxOeq2fLlyKvi/Z9dDZ198hTxfYoV/9SD5RVEcFs/Sm7NEb1hs/NknpVp7A3RcKkaub+MC2XMBRkG5w==" saltValue="KXO1fJwpU2Cyo3oApb+yK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8e01285-3f2b-445f-aab2-d36bb62f3c27"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8c15d03-80b3-40a5-8a4a-f692ddaa385e" xsi:nil="true"/>
    <Program_x0020_List xmlns="9c85300b-a7b9-4595-b766-7cfb2e923ff4">34</Program_x0020_List>
    <Responsibility xmlns="9c85300b-a7b9-4595-b766-7cfb2e923ff4" xsi:nil="true"/>
    <Target_x0020_audience xmlns="9c85300b-a7b9-4595-b766-7cfb2e923ff4" xsi:nil="true"/>
    <Form_x0020_submission xmlns="9c85300b-a7b9-4595-b766-7cfb2e923ff4" xsi:nil="true"/>
    <Sub-program xmlns="9c85300b-a7b9-4595-b766-7cfb2e923ff4">N/A</Sub-program>
    <Version_x0020__x0023_ xmlns="9c85300b-a7b9-4595-b766-7cfb2e923ff4" xsi:nil="true"/>
    <Distribution xmlns="9c85300b-a7b9-4595-b766-7cfb2e923ff4" xsi:nil="true"/>
    <Form_x0020_Type1 xmlns="93b51b4f-dbe1-43be-bd35-5acaf0263934">Incentive Application</Form_x0020_Type1>
    <Form_x0020_number xmlns="93b51b4f-dbe1-43be-bd35-5acaf0263934" xsi:nil="true"/>
    <Archived_x0020_Form xmlns="9c85300b-a7b9-4595-b766-7cfb2e923ff4" xsi:nil="true"/>
    <Form_x0020_signer xmlns="9c85300b-a7b9-4595-b766-7cfb2e923ff4" xsi:nil="true"/>
    <Form_x0020_completer xmlns="9c85300b-a7b9-4595-b766-7cfb2e923ff4" xsi:nil="true"/>
    <Form_x0020_Number0 xmlns="9c85300b-a7b9-4595-b766-7cfb2e923ff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09A0F8B30E41D4F812E440D936BE9A0" ma:contentTypeVersion="27" ma:contentTypeDescription="Create a new document." ma:contentTypeScope="" ma:versionID="10d9a1066b78b3067a8acc9b1fb08ffe">
  <xsd:schema xmlns:xsd="http://www.w3.org/2001/XMLSchema" xmlns:xs="http://www.w3.org/2001/XMLSchema" xmlns:p="http://schemas.microsoft.com/office/2006/metadata/properties" xmlns:ns2="9c85300b-a7b9-4595-b766-7cfb2e923ff4" xmlns:ns3="93b51b4f-dbe1-43be-bd35-5acaf0263934" xmlns:ns4="e8c15d03-80b3-40a5-8a4a-f692ddaa385e" targetNamespace="http://schemas.microsoft.com/office/2006/metadata/properties" ma:root="true" ma:fieldsID="14e268f80775dca7fc94409c3d599803" ns2:_="" ns3:_="" ns4:_="">
    <xsd:import namespace="9c85300b-a7b9-4595-b766-7cfb2e923ff4"/>
    <xsd:import namespace="93b51b4f-dbe1-43be-bd35-5acaf0263934"/>
    <xsd:import namespace="e8c15d03-80b3-40a5-8a4a-f692ddaa385e"/>
    <xsd:element name="properties">
      <xsd:complexType>
        <xsd:sequence>
          <xsd:element name="documentManagement">
            <xsd:complexType>
              <xsd:all>
                <xsd:element ref="ns2:Form_x0020_Number0" minOccurs="0"/>
                <xsd:element ref="ns2:Program_x0020_List" minOccurs="0"/>
                <xsd:element ref="ns2:Archived_x0020_Form" minOccurs="0"/>
                <xsd:element ref="ns2:Sub-program" minOccurs="0"/>
                <xsd:element ref="ns3:Form_x0020_number" minOccurs="0"/>
                <xsd:element ref="ns3:Form_x0020_Type1" minOccurs="0"/>
                <xsd:element ref="ns2:Distribution" minOccurs="0"/>
                <xsd:element ref="ns2:Version_x0020__x0023_" minOccurs="0"/>
                <xsd:element ref="ns2:Target_x0020_audience" minOccurs="0"/>
                <xsd:element ref="ns2:Form_x0020_completer" minOccurs="0"/>
                <xsd:element ref="ns2:Form_x0020_signer" minOccurs="0"/>
                <xsd:element ref="ns2:Form_x0020_submission" minOccurs="0"/>
                <xsd:element ref="ns2:MediaServiceMetadata" minOccurs="0"/>
                <xsd:element ref="ns2:MediaServiceFastMetadata" minOccurs="0"/>
                <xsd:element ref="ns2:Responsibility"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ServiceSearchProperties" minOccurs="0"/>
                <xsd:element ref="ns4:TaxCatchAll" minOccurs="0"/>
                <xsd:element ref="ns4: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5300b-a7b9-4595-b766-7cfb2e923ff4" elementFormDefault="qualified">
    <xsd:import namespace="http://schemas.microsoft.com/office/2006/documentManagement/types"/>
    <xsd:import namespace="http://schemas.microsoft.com/office/infopath/2007/PartnerControls"/>
    <xsd:element name="Form_x0020_Number0" ma:index="2" nillable="true" ma:displayName="Form Number" ma:internalName="Form_x0020_Number0" ma:readOnly="false">
      <xsd:simpleType>
        <xsd:restriction base="dms:Text">
          <xsd:maxLength value="255"/>
        </xsd:restriction>
      </xsd:simpleType>
    </xsd:element>
    <xsd:element name="Program_x0020_List" ma:index="3" nillable="true" ma:displayName="Program List" ma:format="Dropdown" ma:list="00382fb9-d85b-48a6-a4bb-749826f06020" ma:internalName="Program_x0020_List" ma:showField="PROGRAM_x0020__x002d__x0020_DESC">
      <xsd:simpleType>
        <xsd:restriction base="dms:Lookup"/>
      </xsd:simpleType>
    </xsd:element>
    <xsd:element name="Archived_x0020_Form" ma:index="4" nillable="true" ma:displayName="Archived Form" ma:description="If this form is no longer active, instead of deleting document, select &quot;Archived&quot;." ma:format="Dropdown" ma:internalName="Archived_x0020_Form" ma:readOnly="false">
      <xsd:simpleType>
        <xsd:restriction base="dms:Choice">
          <xsd:enumeration value="Archived"/>
        </xsd:restriction>
      </xsd:simpleType>
    </xsd:element>
    <xsd:element name="Sub-program" ma:index="5" nillable="true" ma:displayName="Sub-program" ma:default="N/A" ma:format="Dropdown" ma:internalName="Sub_x002d_program" ma:readOnly="false">
      <xsd:simpleType>
        <xsd:restriction base="dms:Choice">
          <xsd:enumeration value="ATAC"/>
          <xsd:enumeration value="Distributor/Manufacturer"/>
          <xsd:enumeration value="Existing Manufactured Homes"/>
          <xsd:enumeration value="Home Performance w/Energy Star"/>
          <xsd:enumeration value="Instant Incentives"/>
          <xsd:enumeration value="ISMs, Direct Install, and Kits"/>
          <xsd:enumeration value="Moderate Income Track"/>
          <xsd:enumeration value="Northwest Natural WA"/>
          <xsd:enumeration value="Other"/>
          <xsd:enumeration value="Quality Assurance"/>
          <xsd:enumeration value="Trade Ally Management"/>
          <xsd:enumeration value="N/A"/>
        </xsd:restriction>
      </xsd:simpleType>
    </xsd:element>
    <xsd:element name="Distribution" ma:index="8" nillable="true" ma:displayName="Distribution" ma:internalName="Distribution" ma:readOnly="false">
      <xsd:complexType>
        <xsd:complexContent>
          <xsd:extension base="dms:MultiChoice">
            <xsd:sequence>
              <xsd:element name="Value" maxOccurs="unbounded" minOccurs="0" nillable="true">
                <xsd:simpleType>
                  <xsd:restriction base="dms:Choice">
                    <xsd:enumeration value="Website"/>
                    <xsd:enumeration value="Email"/>
                    <xsd:enumeration value="Print / Sent to Printers"/>
                    <xsd:enumeration value="In Person"/>
                    <xsd:enumeration value="By PMC / PDC"/>
                    <xsd:enumeration value="SharePoint"/>
                    <xsd:enumeration value="Mail"/>
                  </xsd:restriction>
                </xsd:simpleType>
              </xsd:element>
            </xsd:sequence>
          </xsd:extension>
        </xsd:complexContent>
      </xsd:complexType>
    </xsd:element>
    <xsd:element name="Version_x0020__x0023_" ma:index="9" nillable="true" ma:displayName="Version #" ma:internalName="Version_x0020__x0023_" ma:readOnly="false">
      <xsd:simpleType>
        <xsd:restriction base="dms:Text">
          <xsd:maxLength value="255"/>
        </xsd:restriction>
      </xsd:simpleType>
    </xsd:element>
    <xsd:element name="Target_x0020_audience" ma:index="10" nillable="true" ma:displayName="Target audience" ma:internalName="Target_x0020_audience" ma:readOnly="false">
      <xsd:complexType>
        <xsd:complexContent>
          <xsd:extension base="dms:MultiChoice">
            <xsd:sequence>
              <xsd:element name="Value" maxOccurs="unbounded" minOccurs="0" nillable="true">
                <xsd:simpleType>
                  <xsd:restriction base="dms:Choice">
                    <xsd:enumeration value="Customer"/>
                    <xsd:enumeration value="Trade/Program/Design Ally"/>
                    <xsd:enumeration value="Non-Trade Ally Contractors"/>
                    <xsd:enumeration value="New Homes Verifier"/>
                    <xsd:enumeration value="QC Controller/Inspector"/>
                    <xsd:enumeration value="Internal Staff"/>
                    <xsd:enumeration value="PMC Staff"/>
                    <xsd:enumeration value="PDC"/>
                    <xsd:enumeration value="ATAC"/>
                    <xsd:enumeration value="Business Developer"/>
                    <xsd:enumeration value="Lenders"/>
                    <xsd:enumeration value="Retailers/Distributors"/>
                  </xsd:restriction>
                </xsd:simpleType>
              </xsd:element>
            </xsd:sequence>
          </xsd:extension>
        </xsd:complexContent>
      </xsd:complexType>
    </xsd:element>
    <xsd:element name="Form_x0020_completer" ma:index="11" nillable="true" ma:displayName="Primary form completer" ma:internalName="Form_x0020_completer" ma:readOnly="false">
      <xsd:complexType>
        <xsd:complexContent>
          <xsd:extension base="dms:MultiChoice">
            <xsd:sequence>
              <xsd:element name="Value" maxOccurs="unbounded" minOccurs="0" nillable="true">
                <xsd:simpleType>
                  <xsd:restriction base="dms:Choice">
                    <xsd:enumeration value="Customer"/>
                    <xsd:enumeration value="Trade/Program/Design Ally"/>
                    <xsd:enumeration value="Non-Trade Ally Contractors"/>
                    <xsd:enumeration value="New Homes Verifier"/>
                    <xsd:enumeration value="QC Controller/Inspector"/>
                    <xsd:enumeration value="Internal Staff"/>
                    <xsd:enumeration value="PMC Staff"/>
                    <xsd:enumeration value="PDC"/>
                    <xsd:enumeration value="ATAC"/>
                    <xsd:enumeration value="Business Developer"/>
                    <xsd:enumeration value="Lenders"/>
                    <xsd:enumeration value="Retailers/Distributors"/>
                  </xsd:restriction>
                </xsd:simpleType>
              </xsd:element>
            </xsd:sequence>
          </xsd:extension>
        </xsd:complexContent>
      </xsd:complexType>
    </xsd:element>
    <xsd:element name="Form_x0020_signer" ma:index="12" nillable="true" ma:displayName="Form signer" ma:internalName="Form_x0020_signer" ma:readOnly="false">
      <xsd:complexType>
        <xsd:complexContent>
          <xsd:extension base="dms:MultiChoice">
            <xsd:sequence>
              <xsd:element name="Value" maxOccurs="unbounded" minOccurs="0" nillable="true">
                <xsd:simpleType>
                  <xsd:restriction base="dms:Choice">
                    <xsd:enumeration value="Customer"/>
                    <xsd:enumeration value="Trade/Program/Design Ally"/>
                    <xsd:enumeration value="Non-Trade Ally Contractors"/>
                    <xsd:enumeration value="New Homes Verifier"/>
                    <xsd:enumeration value="QC Controller/Inspector"/>
                    <xsd:enumeration value="Internal Staff"/>
                    <xsd:enumeration value="PMC Staff"/>
                    <xsd:enumeration value="PDC"/>
                    <xsd:enumeration value="ATAC"/>
                    <xsd:enumeration value="Business Developer"/>
                    <xsd:enumeration value="Lenders"/>
                    <xsd:enumeration value="Retailers/Distributors"/>
                  </xsd:restriction>
                </xsd:simpleType>
              </xsd:element>
            </xsd:sequence>
          </xsd:extension>
        </xsd:complexContent>
      </xsd:complexType>
    </xsd:element>
    <xsd:element name="Form_x0020_submission" ma:index="13" nillable="true" ma:displayName="Form submission" ma:internalName="Form_x0020_submission" ma:readOnly="false">
      <xsd:complexType>
        <xsd:complexContent>
          <xsd:extension base="dms:MultiChoice">
            <xsd:sequence>
              <xsd:element name="Value" maxOccurs="unbounded" minOccurs="0" nillable="true">
                <xsd:simpleType>
                  <xsd:restriction base="dms:Choice">
                    <xsd:enumeration value="Mail"/>
                    <xsd:enumeration value="Fax"/>
                    <xsd:enumeration value="Email"/>
                    <xsd:enumeration value="Online"/>
                    <xsd:enumeration value="In person"/>
                  </xsd:restriction>
                </xsd:simpleType>
              </xsd:element>
            </xsd:sequence>
          </xsd:extension>
        </xsd:complexContent>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Responsibility" ma:index="22" nillable="true" ma:displayName="Responsibility" ma:description="Which group is responsible for submitting and approving changes to this form?" ma:internalName="Responsibility">
      <xsd:simpleType>
        <xsd:restriction base="dms:Text">
          <xsd:maxLength value="255"/>
        </xsd:restriction>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b51b4f-dbe1-43be-bd35-5acaf0263934" elementFormDefault="qualified">
    <xsd:import namespace="http://schemas.microsoft.com/office/2006/documentManagement/types"/>
    <xsd:import namespace="http://schemas.microsoft.com/office/infopath/2007/PartnerControls"/>
    <xsd:element name="Form_x0020_number" ma:index="6" nillable="true" ma:displayName="Form Series" ma:description="Select form series" ma:format="Dropdown" ma:internalName="Form_x0020_number" ma:readOnly="false">
      <xsd:simpleType>
        <xsd:restriction base="dms:Choice">
          <xsd:enumeration value="100"/>
          <xsd:enumeration value="200"/>
          <xsd:enumeration value="300"/>
          <xsd:enumeration value="400"/>
          <xsd:enumeration value="500"/>
          <xsd:enumeration value="600"/>
          <xsd:enumeration value="700"/>
          <xsd:enumeration value="800"/>
          <xsd:enumeration value="900"/>
          <xsd:enumeration value="1000"/>
          <xsd:enumeration value="1100"/>
          <xsd:enumeration value="1400"/>
          <xsd:enumeration value="Other"/>
          <xsd:enumeration value="N/A"/>
        </xsd:restriction>
      </xsd:simpleType>
    </xsd:element>
    <xsd:element name="Form_x0020_Type1" ma:index="7" nillable="true" ma:displayName="Form Type" ma:default="Incentive Application" ma:description="Select form type" ma:format="Dropdown" ma:internalName="Form_x0020_Type1" ma:readOnly="false">
      <xsd:simpleType>
        <xsd:restriction base="dms:Choice">
          <xsd:enumeration value="Addendum"/>
          <xsd:enumeration value="Application (Other)"/>
          <xsd:enumeration value="Confirmation Form"/>
          <xsd:enumeration value="Customer Consent/Authorization"/>
          <xsd:enumeration value="Data Sheet"/>
          <xsd:enumeration value="Incentive Application"/>
          <xsd:enumeration value="Legal/Administrative"/>
          <xsd:enumeration value="Low Income Verification"/>
          <xsd:enumeration value="Participation Agreement"/>
          <xsd:enumeration value="Pilot"/>
          <xsd:enumeration value="Program Information"/>
          <xsd:enumeration value="Workbook"/>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8c15d03-80b3-40a5-8a4a-f692ddaa385e"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5667eeed-fc58-4bfd-b9c8-ac6d8a9a03b5}" ma:internalName="TaxCatchAll" ma:showField="CatchAllData" ma:web="dc075490-6b46-41f9-b384-b9e5a8d2b932">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hidden="true" ma:list="{5667eeed-fc58-4bfd-b9c8-ac6d8a9a03b5}" ma:internalName="TaxCatchAllLabel" ma:readOnly="true" ma:showField="CatchAllDataLabel" ma:web="dc075490-6b46-41f9-b384-b9e5a8d2b9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855E05-6ECA-4B63-80BE-F7DA7602C526}"/>
</file>

<file path=customXml/itemProps2.xml><?xml version="1.0" encoding="utf-8"?>
<ds:datastoreItem xmlns:ds="http://schemas.openxmlformats.org/officeDocument/2006/customXml" ds:itemID="{74F13F6E-63D1-42DF-BB0C-1D7147529480}"/>
</file>

<file path=customXml/itemProps3.xml><?xml version="1.0" encoding="utf-8"?>
<ds:datastoreItem xmlns:ds="http://schemas.openxmlformats.org/officeDocument/2006/customXml" ds:itemID="{674AF8E6-B6FE-48FE-9538-11AC458C9F52}"/>
</file>

<file path=customXml/itemProps4.xml><?xml version="1.0" encoding="utf-8"?>
<ds:datastoreItem xmlns:ds="http://schemas.openxmlformats.org/officeDocument/2006/customXml" ds:itemID="{C59F8207-7A0E-40F8-87C9-E0A9CD4E9591}"/>
</file>

<file path=docProps/app.xml><?xml version="1.0" encoding="utf-8"?>
<Properties xmlns="http://schemas.openxmlformats.org/officeDocument/2006/extended-properties" xmlns:vt="http://schemas.openxmlformats.org/officeDocument/2006/docPropsVTypes">
  <Application>Microsoft Excel Online</Application>
  <Manager/>
  <Company>Energy Trust of Oregon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PSAP Milestone Payment Incentive Calculator</dc:title>
  <dc:subject/>
  <dc:creator>Abby Hoffman</dc:creator>
  <cp:keywords/>
  <dc:description/>
  <cp:lastModifiedBy/>
  <cp:revision/>
  <dcterms:created xsi:type="dcterms:W3CDTF">2026-02-08T19:55:25Z</dcterms:created>
  <dcterms:modified xsi:type="dcterms:W3CDTF">2026-05-11T23:37:24Z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0x010100009A0F8B30E41D4F812E440D936BE9A0</vt:lpwstr>
  </property>
</Properties>
</file>