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codeName="ThisWorkbook" defaultThemeVersion="166925"/>
  <mc:AlternateContent xmlns:mc="http://schemas.openxmlformats.org/markup-compatibility/2006">
    <mc:Choice Requires="x15">
      <x15ac:absPath xmlns:x15ac="http://schemas.microsoft.com/office/spreadsheetml/2010/11/ac" url="https://clearesult5-my.sharepoint.com/personal/jimmy_balderas_clearesult_com/Documents/Desktop/2026 Docs/No-costs/Insulation/New Calculator/"/>
    </mc:Choice>
  </mc:AlternateContent>
  <xr:revisionPtr revIDLastSave="0" documentId="8_{5B467248-3B84-404C-B916-111C26FFE4F5}" xr6:coauthVersionLast="47" xr6:coauthVersionMax="47" xr10:uidLastSave="{00000000-0000-0000-0000-000000000000}"/>
  <bookViews>
    <workbookView xWindow="-120" yWindow="-120" windowWidth="29040" windowHeight="15720" firstSheet="3" activeTab="3" xr2:uid="{5BD49CA9-662D-45CD-98D1-8FB89AB2E13A}"/>
  </bookViews>
  <sheets>
    <sheet name="Attic Insulation" sheetId="1" state="hidden" r:id="rId1"/>
    <sheet name="Approved Additional Costs" sheetId="4" state="hidden" r:id="rId2"/>
    <sheet name="Manufactured Homes" sheetId="3" r:id="rId3"/>
    <sheet name="Single Family or Small MF"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8" i="2" l="1"/>
  <c r="T38" i="2"/>
  <c r="S38" i="2"/>
  <c r="U29" i="2"/>
  <c r="T29" i="2"/>
  <c r="S29" i="2"/>
  <c r="U33" i="2"/>
  <c r="U28" i="2"/>
  <c r="U20" i="2"/>
  <c r="U21" i="2" s="1"/>
  <c r="T33" i="2"/>
  <c r="T28" i="2"/>
  <c r="T20" i="2"/>
  <c r="S20" i="2"/>
  <c r="S21" i="2" s="1"/>
  <c r="S33" i="2"/>
  <c r="S28" i="2"/>
  <c r="R38" i="3"/>
  <c r="Q38" i="3"/>
  <c r="R33" i="3"/>
  <c r="Q33" i="3" a="1"/>
  <c r="Q33" i="3" s="1"/>
  <c r="R29" i="3"/>
  <c r="R28" i="3"/>
  <c r="Q28" i="3" a="1"/>
  <c r="Q28" i="3" s="1"/>
  <c r="Q29" i="3" s="1"/>
  <c r="R20" i="3"/>
  <c r="R21" i="3" s="1"/>
  <c r="Q20" i="3" a="1"/>
  <c r="Q20" i="3" s="1"/>
  <c r="Q21" i="3" s="1"/>
  <c r="R38" i="2"/>
  <c r="Q38" i="2"/>
  <c r="R33" i="2"/>
  <c r="Q33" i="2" a="1"/>
  <c r="Q33" i="2" s="1"/>
  <c r="R29" i="2"/>
  <c r="R28" i="2"/>
  <c r="Q28" i="2" a="1"/>
  <c r="Q28" i="2" s="1"/>
  <c r="Q29" i="2" s="1"/>
  <c r="R20" i="2"/>
  <c r="R21" i="2" s="1"/>
  <c r="R27" i="2" s="1"/>
  <c r="Q20" i="2" a="1"/>
  <c r="Q20" i="2" s="1"/>
  <c r="Q21" i="2" s="1"/>
  <c r="Q27" i="2" s="1"/>
  <c r="Q33" i="1" a="1"/>
  <c r="Q33" i="1"/>
  <c r="Q28" i="1" a="1"/>
  <c r="Q28" i="1" s="1"/>
  <c r="Q20" i="1" a="1"/>
  <c r="Q20" i="1"/>
  <c r="Q21" i="1" s="1"/>
  <c r="Q27" i="1" s="1"/>
  <c r="R20" i="1" a="1"/>
  <c r="R20" i="1"/>
  <c r="M28" i="1"/>
  <c r="T56" i="1"/>
  <c r="R33" i="1" a="1"/>
  <c r="R33" i="1" s="1"/>
  <c r="R43" i="1"/>
  <c r="Q29" i="1"/>
  <c r="R28" i="1" a="1"/>
  <c r="R28" i="1" s="1"/>
  <c r="R29" i="1"/>
  <c r="U38" i="1"/>
  <c r="R21" i="1"/>
  <c r="R30" i="2" l="1"/>
  <c r="R31" i="2" s="1"/>
  <c r="R36" i="2" s="1"/>
  <c r="R37" i="2" s="1" a="1"/>
  <c r="R37" i="2" s="1"/>
  <c r="R39" i="2" s="1"/>
  <c r="R27" i="1"/>
  <c r="Q30" i="1"/>
  <c r="R38" i="1"/>
  <c r="Q38" i="1"/>
  <c r="R30" i="1"/>
  <c r="R31" i="1" s="1"/>
  <c r="R36" i="1" s="1"/>
  <c r="U30" i="2"/>
  <c r="Q30" i="3"/>
  <c r="T30" i="2"/>
  <c r="S30" i="2"/>
  <c r="T21" i="2"/>
  <c r="T27" i="2" s="1"/>
  <c r="S27" i="2"/>
  <c r="U27" i="2"/>
  <c r="R30" i="3"/>
  <c r="Q27" i="3"/>
  <c r="R27" i="3"/>
  <c r="Q31" i="1"/>
  <c r="Q36" i="1" s="1"/>
  <c r="Q37" i="1" s="1" a="1"/>
  <c r="Q37" i="1" s="1"/>
  <c r="Q31" i="3" l="1"/>
  <c r="Q36" i="3" s="1"/>
  <c r="Q37" i="3" s="1" a="1"/>
  <c r="Q37" i="3" s="1"/>
  <c r="Q39" i="3" s="1"/>
  <c r="Q42" i="3" s="1"/>
  <c r="L32" i="3" s="1"/>
  <c r="M30" i="3" s="1"/>
  <c r="U31" i="2"/>
  <c r="U36" i="2" s="1"/>
  <c r="U37" i="2" s="1" a="1"/>
  <c r="U37" i="2" s="1"/>
  <c r="U39" i="2" s="1"/>
  <c r="U42" i="2" s="1"/>
  <c r="L72" i="2" s="1"/>
  <c r="M70" i="2" s="1"/>
  <c r="T31" i="2"/>
  <c r="T36" i="2" s="1"/>
  <c r="T37" i="2" s="1" a="1"/>
  <c r="T37" i="2" s="1"/>
  <c r="T39" i="2" s="1"/>
  <c r="T42" i="2" s="1"/>
  <c r="L62" i="2" s="1"/>
  <c r="M60" i="2" s="1"/>
  <c r="R31" i="3"/>
  <c r="R36" i="3" s="1"/>
  <c r="R37" i="3" s="1" a="1"/>
  <c r="R37" i="3" s="1"/>
  <c r="R39" i="3" s="1"/>
  <c r="R42" i="3" s="1"/>
  <c r="L42" i="3" s="1"/>
  <c r="S31" i="2"/>
  <c r="S36" i="2" s="1"/>
  <c r="S37" i="2" s="1" a="1"/>
  <c r="S37" i="2" s="1"/>
  <c r="S39" i="2" s="1"/>
  <c r="S42" i="2" s="1"/>
  <c r="L52" i="2" s="1"/>
  <c r="M50" i="2" s="1"/>
  <c r="Q30" i="2"/>
  <c r="Q31" i="2" s="1"/>
  <c r="R37" i="1" a="1"/>
  <c r="R37" i="1" s="1"/>
  <c r="T57" i="1" s="1"/>
  <c r="T58" i="1" s="1"/>
  <c r="R39" i="1"/>
  <c r="T60" i="1"/>
  <c r="Q39" i="1"/>
  <c r="Q42" i="1" s="1"/>
  <c r="M31" i="1" s="1"/>
  <c r="R44" i="1" l="1"/>
  <c r="R46" i="1" s="1"/>
  <c r="L14" i="3"/>
  <c r="M40" i="3"/>
  <c r="Q36" i="2"/>
  <c r="Q37" i="2" s="1" a="1"/>
  <c r="Q37" i="2" s="1"/>
  <c r="R48" i="1" l="1"/>
  <c r="T54" i="1" s="1"/>
  <c r="R42" i="2"/>
  <c r="L42" i="2" s="1"/>
  <c r="M40" i="2" s="1"/>
  <c r="Q39" i="2"/>
  <c r="Q42" i="2" s="1"/>
  <c r="T50" i="1"/>
  <c r="T52" i="1" s="1"/>
  <c r="R47" i="1"/>
  <c r="L32" i="2" l="1"/>
  <c r="L14" i="2" l="1"/>
  <c r="M3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<sst xmlns="http://schemas.openxmlformats.org/spreadsheetml/2006/main" count="382" uniqueCount="172">
  <si>
    <t xml:space="preserve"> 'No-Cost' Tier 2 Attic Insulation Incentive Calculator</t>
  </si>
  <si>
    <t>Heating Fuel:</t>
  </si>
  <si>
    <t>Heating System</t>
  </si>
  <si>
    <t>Yes</t>
  </si>
  <si>
    <r>
      <t>Measures (HES &amp; XMH)</t>
    </r>
    <r>
      <rPr>
        <sz val="9"/>
        <color rgb="FF000000"/>
        <rFont val="&amp;quot"/>
      </rPr>
      <t> </t>
    </r>
  </si>
  <si>
    <t>Safety Threshold</t>
  </si>
  <si>
    <t>Max Incentive</t>
  </si>
  <si>
    <t>MRC</t>
  </si>
  <si>
    <t>Gas</t>
  </si>
  <si>
    <t>Forced Air Furnace</t>
  </si>
  <si>
    <t>No</t>
  </si>
  <si>
    <r>
      <t>(Up to)</t>
    </r>
    <r>
      <rPr>
        <sz val="9"/>
        <color rgb="FF000000"/>
        <rFont val="&amp;quot"/>
      </rPr>
      <t> </t>
    </r>
  </si>
  <si>
    <t xml:space="preserve">Electric  </t>
  </si>
  <si>
    <t>Ducted Heat Pump</t>
  </si>
  <si>
    <r>
      <t>ELE Ceiling Insulation R0-R11</t>
    </r>
    <r>
      <rPr>
        <sz val="9"/>
        <color rgb="FF000000"/>
        <rFont val="&amp;quot"/>
      </rPr>
      <t> </t>
    </r>
  </si>
  <si>
    <r>
      <t xml:space="preserve">Directions: </t>
    </r>
    <r>
      <rPr>
        <sz val="11"/>
        <color theme="1"/>
        <rFont val="Calibri"/>
        <family val="2"/>
        <scheme val="minor"/>
      </rPr>
      <t xml:space="preserve">To complete, please type or select drop-downs for the beige-colored cells. 
</t>
    </r>
  </si>
  <si>
    <t>Other</t>
  </si>
  <si>
    <t>Ductless Heat Pump</t>
  </si>
  <si>
    <r>
      <t>ELE Ceiling Insulation R12-R18</t>
    </r>
    <r>
      <rPr>
        <sz val="9"/>
        <color rgb="FF000000"/>
        <rFont val="&amp;quot"/>
      </rPr>
      <t> </t>
    </r>
  </si>
  <si>
    <t>Electric Zonal (Cadets, baseboard, etc)</t>
  </si>
  <si>
    <r>
      <t>GAS Ceiling Insulation R0-R11</t>
    </r>
    <r>
      <rPr>
        <sz val="9"/>
        <color rgb="FF000000"/>
        <rFont val="&amp;quot"/>
      </rPr>
      <t> </t>
    </r>
  </si>
  <si>
    <t>Customer Eligibility:</t>
  </si>
  <si>
    <t>Approved Costs:</t>
  </si>
  <si>
    <r>
      <t>GAS Ceiling Insulation R12-R18</t>
    </r>
    <r>
      <rPr>
        <sz val="9"/>
        <color rgb="FF000000"/>
        <rFont val="&amp;quot"/>
      </rPr>
      <t> </t>
    </r>
  </si>
  <si>
    <r>
      <t xml:space="preserve">Directions: 
</t>
    </r>
    <r>
      <rPr>
        <sz val="11"/>
        <color theme="1"/>
        <rFont val="Calibri"/>
        <family val="2"/>
        <scheme val="minor"/>
      </rPr>
      <t>1.</t>
    </r>
    <r>
      <rPr>
        <b/>
        <sz val="11"/>
        <color theme="1"/>
        <rFont val="Calibri"/>
        <family val="2"/>
        <scheme val="minor"/>
      </rPr>
      <t xml:space="preserve"> </t>
    </r>
    <r>
      <rPr>
        <sz val="11"/>
        <color theme="1"/>
        <rFont val="Calibri"/>
        <family val="2"/>
        <scheme val="minor"/>
      </rPr>
      <t>Please write 'Yes' in column L for each category of work completed. 
2. Then, please detail the project costs in column M.</t>
    </r>
  </si>
  <si>
    <t>Note 'Yes' for each line-item completed</t>
  </si>
  <si>
    <r>
      <t>List itemized costs,</t>
    </r>
    <r>
      <rPr>
        <b/>
        <i/>
        <sz val="11"/>
        <color theme="1"/>
        <rFont val="Calibri"/>
        <family val="2"/>
        <scheme val="minor"/>
      </rPr>
      <t xml:space="preserve"> if possible</t>
    </r>
    <r>
      <rPr>
        <b/>
        <sz val="11"/>
        <color theme="1"/>
        <rFont val="Calibri"/>
        <family val="2"/>
        <scheme val="minor"/>
      </rPr>
      <t>:</t>
    </r>
  </si>
  <si>
    <t>Electric - PAC</t>
  </si>
  <si>
    <r>
      <t>GAS GOT Ceiling Insulation R0-R11</t>
    </r>
    <r>
      <rPr>
        <sz val="9"/>
        <color rgb="FF000000"/>
        <rFont val="&amp;quot"/>
      </rPr>
      <t> </t>
    </r>
  </si>
  <si>
    <t>Customer Name:</t>
  </si>
  <si>
    <r>
      <t>GAS GOT Ceiling Insulation R12-R18</t>
    </r>
    <r>
      <rPr>
        <sz val="9"/>
        <color rgb="FF000000"/>
        <rFont val="&amp;quot"/>
      </rPr>
      <t> </t>
    </r>
  </si>
  <si>
    <t>Utilities</t>
  </si>
  <si>
    <t>Customer Address:</t>
  </si>
  <si>
    <r>
      <rPr>
        <b/>
        <sz val="11"/>
        <color theme="1"/>
        <rFont val="Calibri"/>
        <family val="2"/>
        <scheme val="minor"/>
      </rPr>
      <t>Attic Insulation</t>
    </r>
    <r>
      <rPr>
        <sz val="11"/>
        <color theme="1"/>
        <rFont val="Calibri"/>
        <family val="2"/>
        <scheme val="minor"/>
      </rPr>
      <t>: Includes insulation, damming, and baffling</t>
    </r>
  </si>
  <si>
    <t>PGE</t>
  </si>
  <si>
    <r>
      <rPr>
        <b/>
        <sz val="11"/>
        <color theme="1"/>
        <rFont val="Calibri"/>
        <family val="2"/>
        <scheme val="minor"/>
      </rPr>
      <t>Attic Electrica</t>
    </r>
    <r>
      <rPr>
        <sz val="11"/>
        <color theme="1"/>
        <rFont val="Calibri"/>
        <family val="2"/>
        <scheme val="minor"/>
      </rPr>
      <t>l: Box loose wires and cover J-boxes</t>
    </r>
  </si>
  <si>
    <t>Multiplier</t>
  </si>
  <si>
    <t>PAC</t>
  </si>
  <si>
    <t>Housing Type:</t>
  </si>
  <si>
    <r>
      <rPr>
        <b/>
        <sz val="11"/>
        <color theme="1"/>
        <rFont val="Calibri"/>
        <family val="2"/>
        <scheme val="minor"/>
      </rPr>
      <t>Air Sealing</t>
    </r>
    <r>
      <rPr>
        <sz val="11"/>
        <color theme="1"/>
        <rFont val="Calibri"/>
        <family val="2"/>
        <scheme val="minor"/>
      </rPr>
      <t>: Chimney chases, address non-IC fixtures, seal attic penetrations.</t>
    </r>
  </si>
  <si>
    <t>Other/None</t>
  </si>
  <si>
    <r>
      <rPr>
        <b/>
        <sz val="11"/>
        <color theme="1"/>
        <rFont val="Calibri"/>
        <family val="2"/>
        <scheme val="minor"/>
      </rPr>
      <t>Insulation Removal</t>
    </r>
    <r>
      <rPr>
        <sz val="11"/>
        <color theme="1"/>
        <rFont val="Calibri"/>
        <family val="2"/>
        <scheme val="minor"/>
      </rPr>
      <t>: Due to H&amp;S concerns</t>
    </r>
  </si>
  <si>
    <t>Electric Utility*</t>
  </si>
  <si>
    <r>
      <t xml:space="preserve">Drill/Fill Floorboards: </t>
    </r>
    <r>
      <rPr>
        <sz val="11"/>
        <color theme="1"/>
        <rFont val="Calibri"/>
        <family val="2"/>
        <scheme val="minor"/>
      </rPr>
      <t xml:space="preserve">May include adjusting floor framing to allow space for R-38 </t>
    </r>
  </si>
  <si>
    <t>Ele R</t>
  </si>
  <si>
    <t>*Please select 'Other/None' if electric service is not PGE or PAC</t>
  </si>
  <si>
    <r>
      <rPr>
        <b/>
        <sz val="11"/>
        <color theme="1"/>
        <rFont val="Calibri"/>
        <family val="2"/>
        <scheme val="minor"/>
      </rPr>
      <t>Attic Venting</t>
    </r>
    <r>
      <rPr>
        <sz val="11"/>
        <color theme="1"/>
        <rFont val="Calibri"/>
        <family val="2"/>
        <scheme val="minor"/>
      </rPr>
      <t>: Roof vents, goose neck, soffit, or gable vents</t>
    </r>
  </si>
  <si>
    <t>Gas offset</t>
  </si>
  <si>
    <t>NWN</t>
  </si>
  <si>
    <t>Gas Utility</t>
  </si>
  <si>
    <r>
      <rPr>
        <b/>
        <sz val="11"/>
        <color theme="1"/>
        <rFont val="Calibri"/>
        <family val="2"/>
        <scheme val="minor"/>
      </rPr>
      <t>Attic Access</t>
    </r>
    <r>
      <rPr>
        <sz val="11"/>
        <color theme="1"/>
        <rFont val="Calibri"/>
        <family val="2"/>
        <scheme val="minor"/>
      </rPr>
      <t>: Modify/fix/create attic access for install</t>
    </r>
  </si>
  <si>
    <t>Cascade</t>
  </si>
  <si>
    <r>
      <rPr>
        <b/>
        <sz val="11"/>
        <color theme="1"/>
        <rFont val="Calibri"/>
        <family val="2"/>
        <scheme val="minor"/>
      </rPr>
      <t>Ducts</t>
    </r>
    <r>
      <rPr>
        <sz val="11"/>
        <color theme="1"/>
        <rFont val="Calibri"/>
        <family val="2"/>
        <scheme val="minor"/>
      </rPr>
      <t>: repair/modify attic ductwork including sealing/insulating</t>
    </r>
  </si>
  <si>
    <t>Avista</t>
  </si>
  <si>
    <r>
      <rPr>
        <b/>
        <sz val="11"/>
        <color theme="1"/>
        <rFont val="Calibri"/>
        <family val="2"/>
        <scheme val="minor"/>
      </rPr>
      <t>Mechanical Ventilation</t>
    </r>
    <r>
      <rPr>
        <sz val="11"/>
        <color theme="1"/>
        <rFont val="Calibri"/>
        <family val="2"/>
        <scheme val="minor"/>
      </rPr>
      <t>: repair/add ventilation systems and ducting that runs through the attic (bath fans, kitchen venting, etc)</t>
    </r>
  </si>
  <si>
    <t>1. Eligible?</t>
  </si>
  <si>
    <t>Primary Heating Fuel</t>
  </si>
  <si>
    <r>
      <rPr>
        <b/>
        <sz val="11"/>
        <color theme="1"/>
        <rFont val="Calibri"/>
        <family val="2"/>
        <scheme val="minor"/>
      </rPr>
      <t>Knob and Tube</t>
    </r>
    <r>
      <rPr>
        <sz val="11"/>
        <color theme="1"/>
        <rFont val="Calibri"/>
        <family val="2"/>
        <scheme val="minor"/>
      </rPr>
      <t xml:space="preserve"> </t>
    </r>
    <r>
      <rPr>
        <b/>
        <sz val="11"/>
        <color theme="1"/>
        <rFont val="Calibri"/>
        <family val="2"/>
        <scheme val="minor"/>
      </rPr>
      <t>Remediation</t>
    </r>
  </si>
  <si>
    <t>Attic Project:</t>
  </si>
  <si>
    <t>Total Cost:</t>
  </si>
  <si>
    <t>Gas R</t>
  </si>
  <si>
    <t>Project Costs:</t>
  </si>
  <si>
    <t>Ele Offset</t>
  </si>
  <si>
    <t>Sq. Ft. of Insulation:</t>
  </si>
  <si>
    <t>2. Eligible?</t>
  </si>
  <si>
    <t>Total Installation Cost</t>
  </si>
  <si>
    <t>(per sq ft)</t>
  </si>
  <si>
    <t>Total</t>
  </si>
  <si>
    <t xml:space="preserve">Beginning R Value </t>
  </si>
  <si>
    <t>3. Eligible?</t>
  </si>
  <si>
    <t>Complimentary Funding</t>
  </si>
  <si>
    <t>GOT*</t>
  </si>
  <si>
    <t>Final R Value*</t>
  </si>
  <si>
    <t>(Briefly Describe the Funding Source)</t>
  </si>
  <si>
    <t>Please Describe the Funding Source:</t>
  </si>
  <si>
    <t>Filled cavity?</t>
  </si>
  <si>
    <t>*Max Energy Trust Incentive</t>
  </si>
  <si>
    <t>Incentive</t>
  </si>
  <si>
    <t>*If Final R-Value is not eligible, attic cavity must be filled "Yes"
If the project is treating attic spaces with different sized cavities (ex. slopes and crown attic), all spaces must receive at least R-38 or filled cavity. Kneewalls are NOT eligible for this incentive.</t>
  </si>
  <si>
    <t>4. Eligible?</t>
  </si>
  <si>
    <t>**Total Project Cost Eligible?</t>
  </si>
  <si>
    <t>Final Install Cost</t>
  </si>
  <si>
    <t>Final Incentive</t>
  </si>
  <si>
    <t>Who should receive the Energy Trust Incentive?</t>
  </si>
  <si>
    <t>*If all four 'Eligible?' bars are green, please submit this tool to your Energy Trust Account Manager to confirm eligibility of the 'Max Energy Trust Incentive'. 
**If 'Total Project Cost' is NOT Eligible, please connect with your Energy Trust Account Manager to discuss next steps.</t>
  </si>
  <si>
    <t>Positive Incentive</t>
  </si>
  <si>
    <t>Installation Cost</t>
  </si>
  <si>
    <t>Max Customer Cost</t>
  </si>
  <si>
    <t>Positive Customer Cost</t>
  </si>
  <si>
    <t>Cost Eligibility?</t>
  </si>
  <si>
    <t>Exception Eligibility</t>
  </si>
  <si>
    <r>
      <t xml:space="preserve">Additional Incentive Needed </t>
    </r>
    <r>
      <rPr>
        <b/>
        <sz val="11"/>
        <color rgb="FFFF0000"/>
        <rFont val="Calibri"/>
        <family val="2"/>
        <scheme val="minor"/>
      </rPr>
      <t>Above Cost Cap</t>
    </r>
  </si>
  <si>
    <t>Total Incentive with Exception</t>
  </si>
  <si>
    <r>
      <t xml:space="preserve">*Total Cost Eligible Under </t>
    </r>
    <r>
      <rPr>
        <b/>
        <sz val="11"/>
        <color rgb="FFFF0000"/>
        <rFont val="Calibri"/>
        <family val="2"/>
        <scheme val="minor"/>
      </rPr>
      <t>Maximum Incentive</t>
    </r>
    <r>
      <rPr>
        <b/>
        <sz val="11"/>
        <color theme="1"/>
        <rFont val="Calibri"/>
        <family val="2"/>
        <scheme val="minor"/>
      </rPr>
      <t>?</t>
    </r>
  </si>
  <si>
    <t>sq ft</t>
  </si>
  <si>
    <t>Input True Max Incentive ($$/sq ft)</t>
  </si>
  <si>
    <r>
      <t xml:space="preserve">Co-Funding Required for </t>
    </r>
    <r>
      <rPr>
        <b/>
        <sz val="11"/>
        <color rgb="FFFF0000"/>
        <rFont val="Calibri"/>
        <family val="2"/>
        <scheme val="minor"/>
      </rPr>
      <t>Max Incentive</t>
    </r>
    <r>
      <rPr>
        <b/>
        <sz val="11"/>
        <color theme="1"/>
        <rFont val="Calibri"/>
        <family val="2"/>
        <scheme val="minor"/>
      </rPr>
      <t xml:space="preserve"> Eligibility</t>
    </r>
  </si>
  <si>
    <r>
      <t xml:space="preserve">Co-Funding Required For </t>
    </r>
    <r>
      <rPr>
        <b/>
        <sz val="11"/>
        <color rgb="FFFF0000"/>
        <rFont val="Calibri"/>
        <family val="2"/>
        <scheme val="minor"/>
      </rPr>
      <t>Cost Cap</t>
    </r>
    <r>
      <rPr>
        <b/>
        <sz val="11"/>
        <color theme="1"/>
        <rFont val="Calibri"/>
        <family val="2"/>
        <scheme val="minor"/>
      </rPr>
      <t xml:space="preserve"> Eligibility</t>
    </r>
  </si>
  <si>
    <t>Approved Additional Costs For Insulation Incentives</t>
  </si>
  <si>
    <t>Attic Insulation</t>
  </si>
  <si>
    <t>Description</t>
  </si>
  <si>
    <t>Includes damming and baffling</t>
  </si>
  <si>
    <t>Attic Electrical</t>
  </si>
  <si>
    <t>Box loose wires and cover J-boxes</t>
  </si>
  <si>
    <t>Air Sealing</t>
  </si>
  <si>
    <t>Chimney chases, address non-IC fixtures, seal attic penetrations.</t>
  </si>
  <si>
    <t>Insulation Removal</t>
  </si>
  <si>
    <t>Due to Health and Safety concerns</t>
  </si>
  <si>
    <t>Drill/Fill Floorboards</t>
  </si>
  <si>
    <t xml:space="preserve">May include adjusting floor framing to allow space for R-38 </t>
  </si>
  <si>
    <t>Attic Venting</t>
  </si>
  <si>
    <t>Roof vents, goose neck, soffit, or gable vents</t>
  </si>
  <si>
    <t>Attic Access</t>
  </si>
  <si>
    <t>Modify/fix/create attic access for install</t>
  </si>
  <si>
    <t>Ducting Work</t>
  </si>
  <si>
    <t>Repair/modify attic ductwork including sealing/insulating</t>
  </si>
  <si>
    <t>Mechanical Ventilation</t>
  </si>
  <si>
    <t>Repair/add ventilation systems and ducting that runs through the attic (bath fans, kitchen venting, etc)</t>
  </si>
  <si>
    <t xml:space="preserve">Pull-Down Stairs </t>
  </si>
  <si>
    <t>Buy or build covers, or airtight boxes made of foam board and sealed with caulk or foam (R-10 minimum)</t>
  </si>
  <si>
    <t>Knob and Tube Remediation</t>
  </si>
  <si>
    <t>Decommissioning or removal</t>
  </si>
  <si>
    <t>Mold Remediation</t>
  </si>
  <si>
    <t>Testing and removal or encapsulation</t>
  </si>
  <si>
    <t>Asbestos Remediation</t>
  </si>
  <si>
    <t>Testing and removal</t>
  </si>
  <si>
    <t>Floor Insulation</t>
  </si>
  <si>
    <t>Vapor Barrier</t>
  </si>
  <si>
    <t>Replacing/Installing a vapor barrier on the crawlspace floor and/or below insulation</t>
  </si>
  <si>
    <t>Plumbing and electrical floor penetrations, seal underfloor penetrations</t>
  </si>
  <si>
    <t>Support Materials</t>
  </si>
  <si>
    <t>Twine, lathe, wire, etc. to support floor insulation</t>
  </si>
  <si>
    <t>Repair/modify ductwork in the floor including sealing/insulating as needed</t>
  </si>
  <si>
    <t>Water Line Insulation</t>
  </si>
  <si>
    <t>Insulate both cold and hot water lines</t>
  </si>
  <si>
    <t>Wall Insulation</t>
  </si>
  <si>
    <t>Air sealing wall penetrations</t>
  </si>
  <si>
    <t>Vapor Permeable Air Barrier</t>
  </si>
  <si>
    <t>Per specs to make air barrier continuous and hold insulation in place</t>
  </si>
  <si>
    <t>Dry Wall/Sheet Rock</t>
  </si>
  <si>
    <t>When wall is going to be closed</t>
  </si>
  <si>
    <t>Weatherization</t>
  </si>
  <si>
    <t>Plugs, siding, caulk, paint when walls are insulated from outside</t>
  </si>
  <si>
    <t>Kneewall Insulation</t>
  </si>
  <si>
    <t xml:space="preserve">Rim Joist Insualtion </t>
  </si>
  <si>
    <t>Air Sealing and blocking</t>
  </si>
  <si>
    <t>Air sealing wall penetrations.  Install blocking in floor under knee wall.</t>
  </si>
  <si>
    <t>Rim Joist Insulation</t>
  </si>
  <si>
    <r>
      <t xml:space="preserve">Energy Trust CPF Insulation Incentive Calculator - </t>
    </r>
    <r>
      <rPr>
        <b/>
        <i/>
        <u/>
        <sz val="14"/>
        <color theme="1"/>
        <rFont val="Arial"/>
        <family val="2"/>
      </rPr>
      <t>Manufactured Homes</t>
    </r>
  </si>
  <si>
    <t>Measures HES / BE</t>
  </si>
  <si>
    <t>Attic Maximums</t>
  </si>
  <si>
    <r>
      <t xml:space="preserve">Directions: </t>
    </r>
    <r>
      <rPr>
        <sz val="11"/>
        <color theme="1"/>
        <rFont val="Calibri"/>
        <family val="2"/>
        <scheme val="minor"/>
      </rPr>
      <t xml:space="preserve">Please type or select drop-downs for the beige-colored cells for any/all areas that were insulated (attic, floor, and/or wall)
</t>
    </r>
  </si>
  <si>
    <t>Final Incentive Summary</t>
  </si>
  <si>
    <t>Total Energy Trust Incentive</t>
  </si>
  <si>
    <t>Participating Organization</t>
  </si>
  <si>
    <t>Attic Multiplier</t>
  </si>
  <si>
    <t>Floor Multipler</t>
  </si>
  <si>
    <t>Floor Maximums</t>
  </si>
  <si>
    <t>Electric</t>
  </si>
  <si>
    <t>GOT</t>
  </si>
  <si>
    <t>\</t>
  </si>
  <si>
    <t>Attic Insulation Costs:</t>
  </si>
  <si>
    <t>Floor Insulation Costs:</t>
  </si>
  <si>
    <r>
      <t xml:space="preserve">Energy Trust CPF Insulation Incentive Calculator - </t>
    </r>
    <r>
      <rPr>
        <b/>
        <i/>
        <u/>
        <sz val="14"/>
        <color theme="1"/>
        <rFont val="Arial"/>
        <family val="2"/>
      </rPr>
      <t>Single Family or Small Multifamily</t>
    </r>
  </si>
  <si>
    <t>Wall Multiplier</t>
  </si>
  <si>
    <t>Kneewall</t>
  </si>
  <si>
    <t>Rim Joist</t>
  </si>
  <si>
    <t>Wall Maximums</t>
  </si>
  <si>
    <t>Wall Insulation Costs:</t>
  </si>
  <si>
    <t>Kneewall Insulation Costs:</t>
  </si>
  <si>
    <t>Please reference the 'Approved Additional Costs' Tab to ensure you include all relevant costs.</t>
  </si>
  <si>
    <t>Rim Joist Insulation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</si>
</sst>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00"/>
    <numFmt numFmtId="165" formatCode="_(&quot;$&quot;* #,##0_);_(&quot;$&quot;* \(#,##0\);_(&quot;$&quot;* &quot;-&quot;??_);_(@_)"/>
    <numFmt numFmtId="166" formatCode="_(* #,##0_);_(* \(#,##0\);_(* &quot;-&quot;??_);_(@_)"/>
    <numFmt numFmtId="167" formatCode="&quot;$&quot;#,##0"/>
  </numFmts>
  <fonts count="21">
    <font>
      <sz val="11"/>
      <color theme="1"/>
      <name val="Calibri"/>
      <family val="2"/>
      <scheme val="minor"/>
    </font>
    <font>
      <b/>
      <sz val="11"/>
      <color theme="1"/>
      <name val="Calibri"/>
      <family val="2"/>
      <scheme val="minor"/>
    </font>
    <font>
      <sz val="11"/>
      <color theme="0"/>
      <name val="Calibri"/>
      <family val="2"/>
      <scheme val="minor"/>
    </font>
    <font>
      <sz val="14"/>
      <color theme="0"/>
      <name val="Calibri"/>
      <family val="2"/>
      <scheme val="minor"/>
    </font>
    <font>
      <b/>
      <u/>
      <sz val="11"/>
      <color theme="1"/>
      <name val="Calibri"/>
      <family val="2"/>
      <scheme val="minor"/>
    </font>
    <font>
      <sz val="9"/>
      <color rgb="FF000000"/>
      <name val="&amp;quot"/>
    </font>
    <font>
      <sz val="9"/>
      <color rgb="FF000000"/>
      <name val="Arial"/>
      <family val="2"/>
    </font>
    <font>
      <i/>
      <sz val="9"/>
      <color rgb="FF000000"/>
      <name val="Arial"/>
      <family val="2"/>
    </font>
    <font>
      <b/>
      <u/>
      <sz val="11"/>
      <color theme="1"/>
      <name val="Arial"/>
      <family val="2"/>
    </font>
    <font>
      <b/>
      <sz val="14"/>
      <color theme="1"/>
      <name val="Arial"/>
      <family val="2"/>
    </font>
    <font>
      <sz val="11"/>
      <color theme="1"/>
      <name val="Calibri"/>
      <family val="2"/>
      <scheme val="minor"/>
    </font>
    <font>
      <i/>
      <sz val="11"/>
      <color theme="1"/>
      <name val="Calibri"/>
      <family val="2"/>
      <scheme val="minor"/>
    </font>
    <font>
      <sz val="10"/>
      <color theme="1"/>
      <name val="Calibri"/>
      <family val="2"/>
      <scheme val="minor"/>
    </font>
    <font>
      <b/>
      <i/>
      <sz val="11"/>
      <color theme="1"/>
      <name val="Calibri"/>
      <family val="2"/>
      <scheme val="minor"/>
    </font>
    <font>
      <b/>
      <sz val="11"/>
      <color rgb="FFFF0000"/>
      <name val="Calibri"/>
      <family val="2"/>
      <scheme val="minor"/>
    </font>
    <font>
      <b/>
      <i/>
      <u/>
      <sz val="14"/>
      <color theme="1"/>
      <name val="Arial"/>
      <family val="2"/>
    </font>
    <font>
      <b/>
      <sz val="16"/>
      <color theme="1"/>
      <name val="Arial"/>
      <family val="2"/>
    </font>
    <font>
      <sz val="11"/>
      <color theme="1"/>
      <name val="Arial"/>
      <family val="2"/>
    </font>
    <font>
      <b/>
      <sz val="11"/>
      <color theme="1"/>
      <name val="Arial"/>
      <family val="2"/>
    </font>
    <font>
      <b/>
      <sz val="11"/>
      <color rgb="FF000000"/>
      <name val="Arial"/>
      <family val="2"/>
    </font>
    <font>
      <sz val="11"/>
      <color rgb="FF000000"/>
      <name val="Arial"/>
      <family val="2"/>
    </font>
  </fonts>
  <fills count="14">
    <fill>
      <patternFill patternType="none"/>
    </fill>
    <fill>
      <patternFill patternType="gray125"/>
    </fill>
    <fill>
      <patternFill patternType="solid">
        <fgColor rgb="FFD9D9D9"/>
        <bgColor indexed="64"/>
      </patternFill>
    </fill>
    <fill>
      <patternFill patternType="solid">
        <fgColor rgb="FFF2F2F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00B0F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8CBAD"/>
        <bgColor indexed="64"/>
      </patternFill>
    </fill>
    <fill>
      <patternFill patternType="solid">
        <fgColor theme="0"/>
        <bgColor indexed="64"/>
      </patternFill>
    </fill>
    <fill>
      <patternFill patternType="solid">
        <fgColor theme="5" tint="0.79998168889431442"/>
        <bgColor indexed="64"/>
      </patternFill>
    </fill>
    <fill>
      <patternFill patternType="solid">
        <fgColor rgb="FFFFFFFF"/>
        <bgColor indexed="64"/>
      </patternFill>
    </fill>
  </fills>
  <borders count="26">
    <border>
      <left/>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s>
  <cellStyleXfs count="3">
    <xf numFmtId="0" fontId="0" fillId="0" borderId="0"/>
    <xf numFmtId="43" fontId="10" fillId="0" borderId="0" applyFont="0" applyFill="0" applyBorder="0" applyAlignment="0" applyProtection="0"/>
    <xf numFmtId="44" fontId="10" fillId="0" borderId="0" applyFont="0" applyFill="0" applyBorder="0" applyAlignment="0" applyProtection="0"/>
  </cellStyleXfs>
  <cellXfs count="213">
    <xf numFmtId="0" fontId="0" fillId="0" borderId="0" xfId="0"/>
    <xf numFmtId="0" fontId="0" fillId="4" borderId="2" xfId="0" applyFill="1" applyBorder="1" applyProtection="1">
      <protection locked="0"/>
    </xf>
    <xf numFmtId="0" fontId="3" fillId="0" borderId="0" xfId="0" applyFont="1" applyAlignment="1">
      <alignment vertical="center"/>
    </xf>
    <xf numFmtId="0" fontId="2" fillId="0" borderId="0" xfId="0" applyFont="1" applyAlignment="1">
      <alignment vertical="center"/>
    </xf>
    <xf numFmtId="0" fontId="4" fillId="0" borderId="0" xfId="0" applyFont="1"/>
    <xf numFmtId="0" fontId="0" fillId="0" borderId="0" xfId="0" applyAlignment="1">
      <alignment vertical="top"/>
    </xf>
    <xf numFmtId="0" fontId="0" fillId="0" borderId="2" xfId="0" applyBorder="1"/>
    <xf numFmtId="0" fontId="0" fillId="0" borderId="0" xfId="0" applyAlignment="1">
      <alignment horizontal="center" vertical="center"/>
    </xf>
    <xf numFmtId="0" fontId="1" fillId="0" borderId="0" xfId="0" applyFont="1" applyAlignment="1">
      <alignment vertical="center"/>
    </xf>
    <xf numFmtId="0" fontId="8" fillId="0" borderId="0" xfId="0" applyFont="1" applyAlignment="1">
      <alignment horizontal="center"/>
    </xf>
    <xf numFmtId="0" fontId="4" fillId="0" borderId="0" xfId="0" applyFont="1" applyAlignment="1">
      <alignment vertical="center"/>
    </xf>
    <xf numFmtId="164" fontId="0" fillId="7" borderId="2" xfId="0" applyNumberFormat="1" applyFill="1" applyBorder="1" applyAlignment="1">
      <alignment horizontal="center"/>
    </xf>
    <xf numFmtId="164" fontId="0" fillId="4" borderId="2" xfId="0" applyNumberFormat="1" applyFill="1" applyBorder="1" applyAlignment="1" applyProtection="1">
      <alignment horizontal="center"/>
      <protection locked="0"/>
    </xf>
    <xf numFmtId="0" fontId="1" fillId="0" borderId="0" xfId="0" applyFont="1" applyAlignment="1">
      <alignment horizontal="center"/>
    </xf>
    <xf numFmtId="164" fontId="0" fillId="0" borderId="0" xfId="0" applyNumberFormat="1" applyAlignment="1">
      <alignment horizontal="center"/>
    </xf>
    <xf numFmtId="0" fontId="1" fillId="0" borderId="0" xfId="0" applyFont="1" applyAlignment="1">
      <alignment horizontal="center" vertical="top" wrapText="1"/>
    </xf>
    <xf numFmtId="0" fontId="0" fillId="4" borderId="2" xfId="0" applyFill="1" applyBorder="1" applyAlignment="1" applyProtection="1">
      <alignment horizontal="center"/>
      <protection locked="0"/>
    </xf>
    <xf numFmtId="166" fontId="0" fillId="4" borderId="2" xfId="1" applyNumberFormat="1" applyFont="1" applyFill="1" applyBorder="1" applyAlignment="1" applyProtection="1">
      <alignment horizontal="right"/>
      <protection locked="0"/>
    </xf>
    <xf numFmtId="0" fontId="1" fillId="0" borderId="14" xfId="0" applyFont="1" applyBorder="1" applyAlignment="1">
      <alignment horizontal="right" vertical="top" wrapText="1"/>
    </xf>
    <xf numFmtId="164" fontId="0" fillId="0" borderId="14" xfId="0" applyNumberFormat="1" applyBorder="1" applyAlignment="1">
      <alignment vertical="top" wrapText="1"/>
    </xf>
    <xf numFmtId="0" fontId="0" fillId="0" borderId="0" xfId="0" applyProtection="1">
      <protection locked="0" hidden="1"/>
    </xf>
    <xf numFmtId="0" fontId="4" fillId="0" borderId="0" xfId="0" applyFont="1" applyProtection="1">
      <protection locked="0" hidden="1"/>
    </xf>
    <xf numFmtId="0" fontId="4" fillId="0" borderId="0" xfId="0" applyFont="1" applyAlignment="1" applyProtection="1">
      <alignment horizontal="left"/>
      <protection locked="0" hidden="1"/>
    </xf>
    <xf numFmtId="0" fontId="6" fillId="2" borderId="4" xfId="0" applyFont="1" applyFill="1" applyBorder="1" applyAlignment="1" applyProtection="1">
      <alignment horizontal="left" vertical="center"/>
      <protection locked="0" hidden="1"/>
    </xf>
    <xf numFmtId="0" fontId="6" fillId="2" borderId="8" xfId="0" applyFont="1" applyFill="1" applyBorder="1" applyAlignment="1" applyProtection="1">
      <alignment horizontal="left" vertical="center"/>
      <protection locked="0" hidden="1"/>
    </xf>
    <xf numFmtId="0" fontId="6" fillId="2" borderId="9" xfId="0" applyFont="1" applyFill="1" applyBorder="1" applyAlignment="1" applyProtection="1">
      <alignment horizontal="left" vertical="center"/>
      <protection locked="0" hidden="1"/>
    </xf>
    <xf numFmtId="0" fontId="0" fillId="0" borderId="0" xfId="0" applyAlignment="1" applyProtection="1">
      <alignment wrapText="1"/>
      <protection locked="0" hidden="1"/>
    </xf>
    <xf numFmtId="0" fontId="6" fillId="2" borderId="5" xfId="0" applyFont="1" applyFill="1" applyBorder="1" applyAlignment="1" applyProtection="1">
      <alignment horizontal="left" vertical="center"/>
      <protection locked="0" hidden="1"/>
    </xf>
    <xf numFmtId="0" fontId="7" fillId="2" borderId="0" xfId="0" applyFont="1" applyFill="1" applyAlignment="1" applyProtection="1">
      <alignment horizontal="left" vertical="center"/>
      <protection locked="0" hidden="1"/>
    </xf>
    <xf numFmtId="0" fontId="7" fillId="2" borderId="10" xfId="0" applyFont="1" applyFill="1" applyBorder="1" applyAlignment="1" applyProtection="1">
      <alignment horizontal="left" vertical="center"/>
      <protection locked="0" hidden="1"/>
    </xf>
    <xf numFmtId="0" fontId="6" fillId="0" borderId="5" xfId="0" applyFont="1" applyBorder="1" applyAlignment="1" applyProtection="1">
      <alignment horizontal="left" vertical="center"/>
      <protection locked="0" hidden="1"/>
    </xf>
    <xf numFmtId="2" fontId="6" fillId="0" borderId="0" xfId="0" applyNumberFormat="1" applyFont="1" applyAlignment="1" applyProtection="1">
      <alignment horizontal="left" vertical="center"/>
      <protection locked="0" hidden="1"/>
    </xf>
    <xf numFmtId="2" fontId="6" fillId="0" borderId="10" xfId="0" applyNumberFormat="1" applyFont="1" applyBorder="1" applyAlignment="1" applyProtection="1">
      <alignment horizontal="left" vertical="center"/>
      <protection locked="0" hidden="1"/>
    </xf>
    <xf numFmtId="0" fontId="6" fillId="3" borderId="5" xfId="0" applyFont="1" applyFill="1" applyBorder="1" applyAlignment="1" applyProtection="1">
      <alignment horizontal="left" vertical="center"/>
      <protection locked="0" hidden="1"/>
    </xf>
    <xf numFmtId="2" fontId="6" fillId="3" borderId="0" xfId="0" applyNumberFormat="1" applyFont="1" applyFill="1" applyAlignment="1" applyProtection="1">
      <alignment horizontal="left" vertical="center"/>
      <protection locked="0" hidden="1"/>
    </xf>
    <xf numFmtId="2" fontId="6" fillId="3" borderId="10" xfId="0" applyNumberFormat="1" applyFont="1" applyFill="1" applyBorder="1" applyAlignment="1" applyProtection="1">
      <alignment horizontal="left" vertical="center"/>
      <protection locked="0" hidden="1"/>
    </xf>
    <xf numFmtId="0" fontId="6" fillId="3" borderId="6" xfId="0" applyFont="1" applyFill="1" applyBorder="1" applyAlignment="1" applyProtection="1">
      <alignment horizontal="left" vertical="center"/>
      <protection locked="0" hidden="1"/>
    </xf>
    <xf numFmtId="2" fontId="6" fillId="3" borderId="11" xfId="0" applyNumberFormat="1" applyFont="1" applyFill="1" applyBorder="1" applyAlignment="1" applyProtection="1">
      <alignment horizontal="left" vertical="center"/>
      <protection locked="0" hidden="1"/>
    </xf>
    <xf numFmtId="2" fontId="6" fillId="3" borderId="12" xfId="0" applyNumberFormat="1" applyFont="1" applyFill="1" applyBorder="1" applyAlignment="1" applyProtection="1">
      <alignment horizontal="left" vertical="center"/>
      <protection locked="0" hidden="1"/>
    </xf>
    <xf numFmtId="2" fontId="0" fillId="0" borderId="2" xfId="0" applyNumberFormat="1" applyBorder="1" applyAlignment="1" applyProtection="1">
      <alignment horizontal="right"/>
      <protection locked="0" hidden="1"/>
    </xf>
    <xf numFmtId="2" fontId="0" fillId="0" borderId="0" xfId="0" applyNumberFormat="1" applyAlignment="1" applyProtection="1">
      <alignment horizontal="right"/>
      <protection locked="0" hidden="1"/>
    </xf>
    <xf numFmtId="2" fontId="0" fillId="0" borderId="0" xfId="0" applyNumberFormat="1" applyProtection="1">
      <protection locked="0" hidden="1"/>
    </xf>
    <xf numFmtId="165" fontId="0" fillId="0" borderId="0" xfId="2" applyNumberFormat="1" applyFont="1" applyProtection="1">
      <protection locked="0" hidden="1"/>
    </xf>
    <xf numFmtId="167" fontId="0" fillId="0" borderId="0" xfId="0" applyNumberFormat="1" applyProtection="1">
      <protection locked="0" hidden="1"/>
    </xf>
    <xf numFmtId="165" fontId="0" fillId="0" borderId="0" xfId="0" applyNumberFormat="1" applyProtection="1">
      <protection locked="0" hidden="1"/>
    </xf>
    <xf numFmtId="0" fontId="0" fillId="0" borderId="0" xfId="0" applyProtection="1">
      <protection hidden="1"/>
    </xf>
    <xf numFmtId="0" fontId="0" fillId="0" borderId="0" xfId="0" applyAlignment="1" applyProtection="1">
      <alignment wrapText="1"/>
      <protection hidden="1"/>
    </xf>
    <xf numFmtId="164" fontId="0" fillId="4" borderId="14" xfId="0" applyNumberFormat="1" applyFill="1" applyBorder="1" applyAlignment="1" applyProtection="1">
      <alignment vertical="top" wrapText="1"/>
      <protection locked="0"/>
    </xf>
    <xf numFmtId="0" fontId="0" fillId="0" borderId="0" xfId="0" applyAlignment="1">
      <alignment horizontal="center"/>
    </xf>
    <xf numFmtId="0" fontId="0" fillId="5" borderId="2" xfId="0" applyFill="1" applyBorder="1" applyAlignment="1">
      <alignment horizontal="center"/>
    </xf>
    <xf numFmtId="0" fontId="11" fillId="0" borderId="0" xfId="0" applyFont="1" applyProtection="1">
      <protection locked="0" hidden="1"/>
    </xf>
    <xf numFmtId="2" fontId="6" fillId="9" borderId="0" xfId="0" applyNumberFormat="1" applyFont="1" applyFill="1" applyAlignment="1" applyProtection="1">
      <alignment horizontal="left" vertical="center"/>
      <protection locked="0" hidden="1"/>
    </xf>
    <xf numFmtId="2" fontId="6" fillId="9" borderId="11" xfId="0" applyNumberFormat="1" applyFont="1" applyFill="1" applyBorder="1" applyAlignment="1" applyProtection="1">
      <alignment horizontal="left" vertical="center"/>
      <protection locked="0" hidden="1"/>
    </xf>
    <xf numFmtId="164" fontId="0" fillId="0" borderId="0" xfId="0" applyNumberFormat="1" applyProtection="1">
      <protection locked="0" hidden="1"/>
    </xf>
    <xf numFmtId="0" fontId="0" fillId="0" borderId="0" xfId="0" applyAlignment="1">
      <alignment wrapText="1"/>
    </xf>
    <xf numFmtId="0" fontId="4" fillId="0" borderId="0" xfId="0" applyFont="1" applyAlignment="1" applyProtection="1">
      <alignment horizontal="left" wrapText="1"/>
      <protection locked="0" hidden="1"/>
    </xf>
    <xf numFmtId="0" fontId="6" fillId="3" borderId="5" xfId="0" applyFont="1" applyFill="1" applyBorder="1" applyAlignment="1" applyProtection="1">
      <alignment horizontal="left" vertical="center" wrapText="1"/>
      <protection locked="0" hidden="1"/>
    </xf>
    <xf numFmtId="2" fontId="6" fillId="3" borderId="0" xfId="0" applyNumberFormat="1" applyFont="1" applyFill="1" applyAlignment="1" applyProtection="1">
      <alignment horizontal="left" vertical="center" wrapText="1"/>
      <protection locked="0" hidden="1"/>
    </xf>
    <xf numFmtId="2" fontId="6" fillId="9" borderId="0" xfId="0" applyNumberFormat="1" applyFont="1" applyFill="1" applyAlignment="1" applyProtection="1">
      <alignment horizontal="left" vertical="center" wrapText="1"/>
      <protection locked="0" hidden="1"/>
    </xf>
    <xf numFmtId="2" fontId="6" fillId="3" borderId="10" xfId="0" applyNumberFormat="1" applyFont="1" applyFill="1" applyBorder="1" applyAlignment="1" applyProtection="1">
      <alignment horizontal="left" vertical="center" wrapText="1"/>
      <protection locked="0" hidden="1"/>
    </xf>
    <xf numFmtId="0" fontId="1" fillId="0" borderId="16" xfId="0" applyFont="1" applyBorder="1" applyAlignment="1">
      <alignment horizontal="center"/>
    </xf>
    <xf numFmtId="164" fontId="0" fillId="4" borderId="17" xfId="0" applyNumberFormat="1" applyFill="1" applyBorder="1" applyAlignment="1" applyProtection="1">
      <alignment vertical="top" wrapText="1"/>
      <protection locked="0"/>
    </xf>
    <xf numFmtId="166" fontId="0" fillId="0" borderId="14" xfId="0" applyNumberFormat="1" applyBorder="1" applyProtection="1">
      <protection locked="0" hidden="1"/>
    </xf>
    <xf numFmtId="164" fontId="0" fillId="7" borderId="23" xfId="0" applyNumberFormat="1" applyFill="1" applyBorder="1" applyAlignment="1">
      <alignment horizontal="center"/>
    </xf>
    <xf numFmtId="165" fontId="0" fillId="0" borderId="14" xfId="0" applyNumberFormat="1" applyBorder="1" applyProtection="1">
      <protection locked="0" hidden="1"/>
    </xf>
    <xf numFmtId="0" fontId="0" fillId="4" borderId="13" xfId="0" applyFill="1" applyBorder="1" applyAlignment="1" applyProtection="1">
      <alignment horizontal="center" vertical="top" wrapText="1"/>
      <protection locked="0"/>
    </xf>
    <xf numFmtId="164" fontId="0" fillId="7" borderId="24" xfId="0" applyNumberFormat="1" applyFill="1" applyBorder="1" applyAlignment="1">
      <alignment horizontal="center"/>
    </xf>
    <xf numFmtId="0" fontId="0" fillId="4" borderId="13" xfId="0" applyFill="1" applyBorder="1" applyAlignment="1" applyProtection="1">
      <alignment horizontal="center"/>
      <protection locked="0"/>
    </xf>
    <xf numFmtId="0" fontId="11" fillId="0" borderId="14" xfId="0" applyFont="1" applyBorder="1" applyAlignment="1">
      <alignment horizontal="center" vertical="top" wrapText="1"/>
    </xf>
    <xf numFmtId="164" fontId="11" fillId="0" borderId="14" xfId="0" applyNumberFormat="1" applyFont="1" applyBorder="1" applyAlignment="1">
      <alignment vertical="top" wrapText="1"/>
    </xf>
    <xf numFmtId="0" fontId="0" fillId="11" borderId="0" xfId="0" applyFill="1"/>
    <xf numFmtId="0" fontId="1" fillId="0" borderId="0" xfId="0" applyFont="1" applyAlignment="1">
      <alignment vertical="top"/>
    </xf>
    <xf numFmtId="0" fontId="1" fillId="0" borderId="0" xfId="0" applyFont="1" applyAlignment="1">
      <alignment vertical="center" wrapText="1"/>
    </xf>
    <xf numFmtId="164" fontId="0" fillId="0" borderId="0" xfId="0" applyNumberFormat="1" applyAlignment="1" applyProtection="1">
      <alignment vertical="top" wrapText="1"/>
      <protection locked="0"/>
    </xf>
    <xf numFmtId="0" fontId="0" fillId="0" borderId="0" xfId="0" applyAlignment="1">
      <alignment vertical="top" wrapText="1"/>
    </xf>
    <xf numFmtId="0" fontId="0" fillId="0" borderId="0" xfId="0" applyAlignment="1" applyProtection="1">
      <alignment horizontal="center" vertical="top" wrapText="1"/>
      <protection locked="0"/>
    </xf>
    <xf numFmtId="0" fontId="1" fillId="0" borderId="0" xfId="0" applyFont="1" applyAlignment="1">
      <alignment vertical="top" wrapText="1"/>
    </xf>
    <xf numFmtId="0" fontId="11" fillId="0" borderId="0" xfId="0" applyFont="1" applyAlignment="1">
      <alignment vertical="top" wrapText="1"/>
    </xf>
    <xf numFmtId="0" fontId="11" fillId="0" borderId="0" xfId="0" applyFont="1" applyAlignment="1">
      <alignment horizontal="center" vertical="top" wrapText="1"/>
    </xf>
    <xf numFmtId="164" fontId="11" fillId="0" borderId="0" xfId="0" applyNumberFormat="1" applyFont="1" applyAlignment="1">
      <alignment vertical="top" wrapText="1"/>
    </xf>
    <xf numFmtId="0" fontId="1" fillId="0" borderId="0" xfId="0" applyFont="1" applyAlignment="1">
      <alignment horizontal="right" vertical="top" wrapText="1"/>
    </xf>
    <xf numFmtId="164" fontId="0" fillId="0" borderId="0" xfId="0" applyNumberFormat="1" applyAlignment="1">
      <alignment vertical="top" wrapText="1"/>
    </xf>
    <xf numFmtId="0" fontId="8" fillId="0" borderId="0" xfId="0" applyFont="1"/>
    <xf numFmtId="0" fontId="1" fillId="0" borderId="0" xfId="0" applyFont="1"/>
    <xf numFmtId="164" fontId="0" fillId="0" borderId="0" xfId="0" applyNumberFormat="1" applyProtection="1">
      <protection locked="0"/>
    </xf>
    <xf numFmtId="166" fontId="0" fillId="0" borderId="0" xfId="0" applyNumberFormat="1" applyProtection="1">
      <protection locked="0" hidden="1"/>
    </xf>
    <xf numFmtId="2" fontId="6" fillId="0" borderId="10" xfId="0" applyNumberFormat="1" applyFont="1" applyBorder="1" applyAlignment="1" applyProtection="1">
      <alignment horizontal="center" vertical="center"/>
      <protection locked="0" hidden="1"/>
    </xf>
    <xf numFmtId="2" fontId="6" fillId="3" borderId="10" xfId="0" applyNumberFormat="1" applyFont="1" applyFill="1" applyBorder="1" applyAlignment="1" applyProtection="1">
      <alignment horizontal="center" vertical="center" wrapText="1"/>
      <protection locked="0" hidden="1"/>
    </xf>
    <xf numFmtId="2" fontId="6" fillId="3" borderId="10" xfId="0" applyNumberFormat="1" applyFont="1" applyFill="1" applyBorder="1" applyAlignment="1" applyProtection="1">
      <alignment horizontal="center" vertical="center"/>
      <protection locked="0" hidden="1"/>
    </xf>
    <xf numFmtId="2" fontId="6" fillId="3" borderId="12" xfId="0" applyNumberFormat="1" applyFont="1" applyFill="1" applyBorder="1" applyAlignment="1" applyProtection="1">
      <alignment horizontal="center" vertical="center"/>
      <protection locked="0" hidden="1"/>
    </xf>
    <xf numFmtId="0" fontId="6" fillId="0" borderId="0" xfId="0" applyFont="1" applyAlignment="1" applyProtection="1">
      <alignment vertical="center" wrapText="1"/>
      <protection locked="0" hidden="1"/>
    </xf>
    <xf numFmtId="2" fontId="6" fillId="0" borderId="0" xfId="0" applyNumberFormat="1" applyFont="1" applyAlignment="1" applyProtection="1">
      <alignment horizontal="center" vertical="center"/>
      <protection locked="0" hidden="1"/>
    </xf>
    <xf numFmtId="2" fontId="6" fillId="0" borderId="0" xfId="0" applyNumberFormat="1" applyFont="1" applyAlignment="1" applyProtection="1">
      <alignment horizontal="center" vertical="center" wrapText="1"/>
      <protection locked="0" hidden="1"/>
    </xf>
    <xf numFmtId="0" fontId="6" fillId="0" borderId="0" xfId="0" applyFont="1" applyAlignment="1" applyProtection="1">
      <alignment vertical="center"/>
      <protection locked="0" hidden="1"/>
    </xf>
    <xf numFmtId="0" fontId="6" fillId="0" borderId="0" xfId="0" applyFont="1" applyAlignment="1" applyProtection="1">
      <alignment horizontal="left" vertical="center"/>
      <protection locked="0" hidden="1"/>
    </xf>
    <xf numFmtId="0" fontId="6" fillId="0" borderId="0" xfId="0" applyFont="1" applyAlignment="1" applyProtection="1">
      <alignment horizontal="left" vertical="center" wrapText="1"/>
      <protection locked="0" hidden="1"/>
    </xf>
    <xf numFmtId="0" fontId="6" fillId="0" borderId="25" xfId="0" applyFont="1" applyBorder="1" applyAlignment="1" applyProtection="1">
      <alignment horizontal="left" vertical="center"/>
      <protection locked="0" hidden="1"/>
    </xf>
    <xf numFmtId="0" fontId="6" fillId="3" borderId="25" xfId="0" applyFont="1" applyFill="1" applyBorder="1" applyAlignment="1" applyProtection="1">
      <alignment horizontal="left" vertical="center" wrapText="1"/>
      <protection locked="0" hidden="1"/>
    </xf>
    <xf numFmtId="0" fontId="6" fillId="0" borderId="15" xfId="0" applyFont="1" applyBorder="1" applyAlignment="1" applyProtection="1">
      <alignment horizontal="left" vertical="center"/>
      <protection locked="0" hidden="1"/>
    </xf>
    <xf numFmtId="2" fontId="6" fillId="0" borderId="12" xfId="0" applyNumberFormat="1" applyFont="1" applyBorder="1" applyAlignment="1" applyProtection="1">
      <alignment horizontal="center" vertical="center"/>
      <protection locked="0" hidden="1"/>
    </xf>
    <xf numFmtId="0" fontId="6" fillId="3" borderId="25" xfId="0" applyFont="1" applyFill="1" applyBorder="1" applyAlignment="1" applyProtection="1">
      <alignment horizontal="left" vertical="center"/>
      <protection locked="0" hidden="1"/>
    </xf>
    <xf numFmtId="0" fontId="6" fillId="3" borderId="15" xfId="0" applyFont="1" applyFill="1" applyBorder="1" applyAlignment="1" applyProtection="1">
      <alignment horizontal="left" vertical="center"/>
      <protection locked="0" hidden="1"/>
    </xf>
    <xf numFmtId="0" fontId="9" fillId="11" borderId="0" xfId="0" quotePrefix="1" applyFont="1" applyFill="1" applyAlignment="1">
      <alignment horizontal="center"/>
    </xf>
    <xf numFmtId="0" fontId="8" fillId="11" borderId="0" xfId="0" applyFont="1" applyFill="1"/>
    <xf numFmtId="0" fontId="8" fillId="6" borderId="14" xfId="0" applyFont="1" applyFill="1" applyBorder="1" applyAlignment="1">
      <alignment horizontal="center"/>
    </xf>
    <xf numFmtId="0" fontId="8" fillId="11" borderId="14" xfId="0" applyFont="1" applyFill="1" applyBorder="1"/>
    <xf numFmtId="0" fontId="17" fillId="11" borderId="0" xfId="0" applyFont="1" applyFill="1"/>
    <xf numFmtId="0" fontId="18" fillId="11" borderId="14" xfId="0" applyFont="1" applyFill="1" applyBorder="1"/>
    <xf numFmtId="0" fontId="17" fillId="11" borderId="14" xfId="0" applyFont="1" applyFill="1" applyBorder="1"/>
    <xf numFmtId="0" fontId="1" fillId="12" borderId="0" xfId="0" applyFont="1" applyFill="1" applyAlignment="1">
      <alignment vertical="top"/>
    </xf>
    <xf numFmtId="0" fontId="0" fillId="12" borderId="0" xfId="0" applyFill="1"/>
    <xf numFmtId="0" fontId="20" fillId="13" borderId="14" xfId="0" applyFont="1" applyFill="1" applyBorder="1" applyAlignment="1">
      <alignment vertical="center" wrapText="1"/>
    </xf>
    <xf numFmtId="0" fontId="19" fillId="13" borderId="14" xfId="0" applyFont="1" applyFill="1" applyBorder="1" applyAlignment="1">
      <alignment vertical="center"/>
    </xf>
    <xf numFmtId="0" fontId="20" fillId="13" borderId="14" xfId="0" applyFont="1" applyFill="1" applyBorder="1" applyAlignment="1">
      <alignment vertical="center"/>
    </xf>
    <xf numFmtId="0" fontId="19" fillId="0" borderId="14" xfId="0" applyFont="1" applyBorder="1" applyAlignment="1">
      <alignment vertical="center"/>
    </xf>
    <xf numFmtId="0" fontId="0" fillId="0" borderId="0" xfId="0" applyProtection="1">
      <protection locked="0"/>
    </xf>
    <xf numFmtId="165" fontId="0" fillId="0" borderId="0" xfId="2" applyNumberFormat="1" applyFont="1" applyProtection="1">
      <protection locked="0"/>
    </xf>
    <xf numFmtId="167" fontId="0" fillId="0" borderId="0" xfId="0" applyNumberFormat="1" applyProtection="1">
      <protection locked="0"/>
    </xf>
    <xf numFmtId="165" fontId="0" fillId="0" borderId="0" xfId="0" applyNumberFormat="1" applyProtection="1">
      <protection locked="0"/>
    </xf>
    <xf numFmtId="0" fontId="11" fillId="0" borderId="0" xfId="0" applyFont="1" applyProtection="1">
      <protection locked="0"/>
    </xf>
    <xf numFmtId="166" fontId="0" fillId="0" borderId="0" xfId="0" applyNumberFormat="1" applyProtection="1">
      <protection locked="0"/>
    </xf>
    <xf numFmtId="0" fontId="4" fillId="0" borderId="0" xfId="0" applyFont="1" applyProtection="1">
      <protection locked="0"/>
    </xf>
    <xf numFmtId="0" fontId="4"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6" fillId="0" borderId="25" xfId="0" applyFont="1" applyBorder="1" applyAlignment="1" applyProtection="1">
      <alignment horizontal="left" vertical="center"/>
      <protection locked="0"/>
    </xf>
    <xf numFmtId="2" fontId="6" fillId="0" borderId="10" xfId="0" applyNumberFormat="1" applyFont="1" applyBorder="1" applyAlignment="1" applyProtection="1">
      <alignment horizontal="center" vertical="center"/>
      <protection locked="0"/>
    </xf>
    <xf numFmtId="2" fontId="6" fillId="0" borderId="0" xfId="0" applyNumberFormat="1" applyFont="1" applyAlignment="1" applyProtection="1">
      <alignment horizontal="center" vertical="center"/>
      <protection locked="0"/>
    </xf>
    <xf numFmtId="0" fontId="0" fillId="0" borderId="0" xfId="0" applyAlignment="1" applyProtection="1">
      <alignment wrapText="1"/>
      <protection locked="0"/>
    </xf>
    <xf numFmtId="0" fontId="4" fillId="0" borderId="0" xfId="0" applyFont="1" applyAlignment="1" applyProtection="1">
      <alignment horizontal="left" wrapText="1"/>
      <protection locked="0"/>
    </xf>
    <xf numFmtId="0" fontId="6" fillId="3" borderId="25" xfId="0" applyFont="1" applyFill="1" applyBorder="1" applyAlignment="1" applyProtection="1">
      <alignment horizontal="left" vertical="center" wrapText="1"/>
      <protection locked="0"/>
    </xf>
    <xf numFmtId="2" fontId="6" fillId="3" borderId="10" xfId="0" applyNumberFormat="1" applyFont="1" applyFill="1" applyBorder="1" applyAlignment="1" applyProtection="1">
      <alignment horizontal="center" vertical="center" wrapText="1"/>
      <protection locked="0"/>
    </xf>
    <xf numFmtId="2" fontId="6" fillId="0" borderId="0" xfId="0" applyNumberFormat="1" applyFont="1" applyAlignment="1" applyProtection="1">
      <alignment horizontal="center" vertical="center" wrapText="1"/>
      <protection locked="0"/>
    </xf>
    <xf numFmtId="0" fontId="6" fillId="3" borderId="25" xfId="0" applyFont="1" applyFill="1" applyBorder="1" applyAlignment="1" applyProtection="1">
      <alignment horizontal="left" vertical="center"/>
      <protection locked="0"/>
    </xf>
    <xf numFmtId="2" fontId="6" fillId="3" borderId="10" xfId="0" applyNumberFormat="1" applyFont="1" applyFill="1" applyBorder="1" applyAlignment="1" applyProtection="1">
      <alignment horizontal="center" vertical="center"/>
      <protection locked="0"/>
    </xf>
    <xf numFmtId="0" fontId="6" fillId="3" borderId="15" xfId="0" applyFont="1" applyFill="1" applyBorder="1" applyAlignment="1" applyProtection="1">
      <alignment horizontal="left" vertical="center"/>
      <protection locked="0"/>
    </xf>
    <xf numFmtId="2" fontId="6" fillId="3" borderId="12" xfId="0" applyNumberFormat="1" applyFont="1" applyFill="1" applyBorder="1" applyAlignment="1" applyProtection="1">
      <alignment horizontal="center" vertical="center"/>
      <protection locked="0"/>
    </xf>
    <xf numFmtId="2" fontId="0" fillId="0" borderId="2" xfId="0" applyNumberFormat="1" applyBorder="1" applyAlignment="1" applyProtection="1">
      <alignment horizontal="right"/>
      <protection locked="0"/>
    </xf>
    <xf numFmtId="2" fontId="6" fillId="3" borderId="0" xfId="0" applyNumberFormat="1" applyFont="1" applyFill="1" applyAlignment="1" applyProtection="1">
      <alignment horizontal="center" vertical="center" wrapText="1"/>
      <protection locked="0"/>
    </xf>
    <xf numFmtId="2" fontId="0" fillId="0" borderId="0" xfId="0" applyNumberFormat="1" applyAlignment="1" applyProtection="1">
      <alignment horizontal="right"/>
      <protection locked="0"/>
    </xf>
    <xf numFmtId="0" fontId="6" fillId="0" borderId="15" xfId="0" applyFont="1" applyBorder="1" applyAlignment="1" applyProtection="1">
      <alignment horizontal="left" vertical="center"/>
      <protection locked="0"/>
    </xf>
    <xf numFmtId="2" fontId="6" fillId="0" borderId="11" xfId="0" applyNumberFormat="1" applyFont="1" applyBorder="1" applyAlignment="1" applyProtection="1">
      <alignment horizontal="center" vertical="center"/>
      <protection locked="0"/>
    </xf>
    <xf numFmtId="2" fontId="6" fillId="0" borderId="12" xfId="0" applyNumberFormat="1" applyFont="1" applyBorder="1" applyAlignment="1" applyProtection="1">
      <alignment horizontal="center" vertical="center"/>
      <protection locked="0"/>
    </xf>
    <xf numFmtId="0" fontId="6" fillId="0" borderId="0" xfId="0" applyFont="1" applyAlignment="1" applyProtection="1">
      <alignment vertical="center"/>
      <protection locked="0"/>
    </xf>
    <xf numFmtId="0" fontId="6" fillId="0" borderId="0" xfId="0" applyFont="1" applyAlignment="1" applyProtection="1">
      <alignment horizontal="left" vertical="center"/>
      <protection locked="0"/>
    </xf>
    <xf numFmtId="2" fontId="0" fillId="0" borderId="0" xfId="0" applyNumberFormat="1" applyProtection="1">
      <protection locked="0"/>
    </xf>
    <xf numFmtId="0" fontId="6" fillId="0" borderId="0" xfId="0" applyFont="1" applyAlignment="1" applyProtection="1">
      <alignment horizontal="left" vertical="center" wrapText="1"/>
      <protection locked="0"/>
    </xf>
    <xf numFmtId="164" fontId="0" fillId="0" borderId="0" xfId="0" applyNumberFormat="1"/>
    <xf numFmtId="0" fontId="0" fillId="0" borderId="0" xfId="0" applyAlignment="1">
      <alignment horizontal="center" vertical="top" wrapText="1"/>
    </xf>
    <xf numFmtId="0" fontId="0" fillId="4" borderId="17" xfId="0" applyFill="1" applyBorder="1" applyAlignment="1" applyProtection="1">
      <alignment horizontal="center" vertical="top" wrapText="1"/>
      <protection locked="0"/>
    </xf>
    <xf numFmtId="0" fontId="9" fillId="0" borderId="0" xfId="0" quotePrefix="1" applyFont="1" applyAlignment="1">
      <alignment horizontal="center"/>
    </xf>
    <xf numFmtId="0" fontId="1" fillId="11" borderId="0" xfId="0" applyFont="1" applyFill="1" applyAlignment="1">
      <alignment vertical="top"/>
    </xf>
    <xf numFmtId="0" fontId="6" fillId="2" borderId="8" xfId="0" applyFont="1" applyFill="1" applyBorder="1" applyAlignment="1" applyProtection="1">
      <alignment horizontal="left" vertical="center" wrapText="1"/>
      <protection locked="0"/>
    </xf>
    <xf numFmtId="0" fontId="6" fillId="2" borderId="0" xfId="0" applyFont="1" applyFill="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10" xfId="0" applyFont="1" applyFill="1" applyBorder="1" applyAlignment="1" applyProtection="1">
      <alignment horizontal="left" vertical="center" wrapText="1"/>
      <protection locked="0"/>
    </xf>
    <xf numFmtId="0" fontId="1" fillId="0" borderId="1" xfId="0" applyFont="1" applyBorder="1" applyAlignment="1">
      <alignment horizontal="center"/>
    </xf>
    <xf numFmtId="0" fontId="1" fillId="0" borderId="3" xfId="0" applyFont="1" applyBorder="1" applyAlignment="1">
      <alignment horizontal="center"/>
    </xf>
    <xf numFmtId="0" fontId="1" fillId="0" borderId="7" xfId="0" applyFont="1" applyBorder="1" applyAlignment="1">
      <alignment horizontal="center"/>
    </xf>
    <xf numFmtId="0" fontId="8" fillId="6" borderId="0" xfId="0" applyFont="1" applyFill="1" applyAlignment="1">
      <alignment horizontal="center"/>
    </xf>
    <xf numFmtId="0" fontId="6" fillId="2" borderId="20"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12" fillId="0" borderId="0" xfId="0" applyFont="1" applyAlignment="1">
      <alignment horizontal="center"/>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1" fillId="0" borderId="13" xfId="0" applyFont="1" applyBorder="1" applyAlignment="1">
      <alignment horizontal="left" vertical="top" wrapText="1"/>
    </xf>
    <xf numFmtId="0" fontId="1" fillId="9" borderId="1" xfId="0" applyFont="1" applyFill="1" applyBorder="1" applyAlignment="1">
      <alignment horizontal="center"/>
    </xf>
    <xf numFmtId="0" fontId="1" fillId="9" borderId="3" xfId="0" applyFont="1" applyFill="1" applyBorder="1" applyAlignment="1">
      <alignment horizontal="center"/>
    </xf>
    <xf numFmtId="0" fontId="1" fillId="9" borderId="7" xfId="0" applyFont="1" applyFill="1" applyBorder="1" applyAlignment="1">
      <alignment horizontal="center"/>
    </xf>
    <xf numFmtId="164" fontId="0" fillId="7" borderId="21" xfId="0" applyNumberFormat="1" applyFill="1" applyBorder="1" applyAlignment="1">
      <alignment horizontal="center"/>
    </xf>
    <xf numFmtId="164" fontId="0" fillId="7" borderId="22" xfId="0" applyNumberFormat="1" applyFill="1" applyBorder="1" applyAlignment="1">
      <alignment horizontal="center"/>
    </xf>
    <xf numFmtId="164" fontId="0" fillId="4" borderId="21" xfId="0" applyNumberFormat="1" applyFill="1" applyBorder="1" applyAlignment="1" applyProtection="1">
      <alignment horizontal="center"/>
      <protection locked="0"/>
    </xf>
    <xf numFmtId="164" fontId="0" fillId="4" borderId="22" xfId="0" applyNumberFormat="1" applyFill="1" applyBorder="1" applyAlignment="1" applyProtection="1">
      <alignment horizontal="center"/>
      <protection locked="0"/>
    </xf>
    <xf numFmtId="0" fontId="9" fillId="0" borderId="0" xfId="0" quotePrefix="1" applyFont="1" applyAlignment="1">
      <alignment horizontal="center"/>
    </xf>
    <xf numFmtId="0" fontId="0" fillId="0" borderId="14" xfId="0" applyBorder="1" applyAlignment="1">
      <alignment horizontal="left"/>
    </xf>
    <xf numFmtId="0" fontId="0" fillId="0" borderId="14" xfId="0" applyBorder="1" applyAlignment="1">
      <alignment horizontal="left" vertical="top" wrapText="1"/>
    </xf>
    <xf numFmtId="0" fontId="1" fillId="8" borderId="0" xfId="0" applyFont="1" applyFill="1" applyAlignment="1">
      <alignment horizontal="left" vertical="top" wrapText="1"/>
    </xf>
    <xf numFmtId="0" fontId="0" fillId="0" borderId="0" xfId="0" applyAlignment="1">
      <alignment horizontal="left" wrapText="1"/>
    </xf>
    <xf numFmtId="0" fontId="1" fillId="10" borderId="0" xfId="0" applyFont="1" applyFill="1" applyAlignment="1">
      <alignment horizontal="left" vertical="top" wrapText="1"/>
    </xf>
    <xf numFmtId="0" fontId="6" fillId="2" borderId="8" xfId="0" applyFont="1" applyFill="1" applyBorder="1" applyAlignment="1" applyProtection="1">
      <alignment horizontal="left" vertical="center" wrapText="1"/>
      <protection locked="0" hidden="1"/>
    </xf>
    <xf numFmtId="0" fontId="6" fillId="2" borderId="0" xfId="0" applyFont="1" applyFill="1" applyAlignment="1" applyProtection="1">
      <alignment horizontal="left" vertical="center" wrapText="1"/>
      <protection locked="0" hidden="1"/>
    </xf>
    <xf numFmtId="0" fontId="8" fillId="6" borderId="11" xfId="0" applyFont="1" applyFill="1" applyBorder="1" applyAlignment="1">
      <alignment horizontal="center"/>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164" fontId="0" fillId="4" borderId="17" xfId="0" applyNumberFormat="1" applyFill="1" applyBorder="1" applyAlignment="1" applyProtection="1">
      <alignment horizontal="center" vertical="top" wrapText="1"/>
      <protection locked="0"/>
    </xf>
    <xf numFmtId="164" fontId="0" fillId="4" borderId="19" xfId="0" applyNumberFormat="1" applyFill="1" applyBorder="1" applyAlignment="1" applyProtection="1">
      <alignment horizontal="center" vertical="top" wrapText="1"/>
      <protection locked="0"/>
    </xf>
    <xf numFmtId="0" fontId="11" fillId="0" borderId="14" xfId="0" applyFont="1" applyBorder="1" applyAlignment="1">
      <alignment horizontal="left" vertical="top" wrapText="1"/>
    </xf>
    <xf numFmtId="0" fontId="0" fillId="0" borderId="20"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5"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1" fillId="0" borderId="14" xfId="0" applyFont="1" applyBorder="1" applyAlignment="1">
      <alignment horizontal="center" vertical="center" wrapText="1"/>
    </xf>
    <xf numFmtId="0" fontId="0" fillId="4" borderId="17" xfId="0" applyFill="1" applyBorder="1" applyAlignment="1" applyProtection="1">
      <alignment horizontal="center" vertical="top" wrapText="1"/>
      <protection locked="0"/>
    </xf>
    <xf numFmtId="0" fontId="0" fillId="4" borderId="19" xfId="0" applyFill="1" applyBorder="1" applyAlignment="1" applyProtection="1">
      <alignment horizontal="center" vertical="top" wrapText="1"/>
      <protection locked="0"/>
    </xf>
    <xf numFmtId="0" fontId="0" fillId="0" borderId="1" xfId="0" applyBorder="1" applyAlignment="1">
      <alignment horizontal="left" vertical="top" wrapText="1"/>
    </xf>
    <xf numFmtId="0" fontId="0" fillId="0" borderId="3" xfId="0" applyBorder="1" applyAlignment="1">
      <alignment horizontal="left" vertical="top" wrapText="1"/>
    </xf>
    <xf numFmtId="0" fontId="0" fillId="0" borderId="13" xfId="0" applyBorder="1" applyAlignment="1">
      <alignment horizontal="left" vertical="top" wrapText="1"/>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1" fillId="0" borderId="13" xfId="0" applyFont="1" applyBorder="1" applyAlignment="1">
      <alignment horizontal="left" vertical="center" wrapText="1"/>
    </xf>
    <xf numFmtId="0" fontId="16" fillId="11" borderId="0" xfId="0" applyFont="1" applyFill="1" applyAlignment="1">
      <alignment horizontal="center"/>
    </xf>
    <xf numFmtId="0" fontId="6" fillId="2" borderId="20" xfId="0" applyFont="1" applyFill="1" applyBorder="1" applyAlignment="1" applyProtection="1">
      <alignment horizontal="center" vertical="center"/>
      <protection locked="0" hidden="1"/>
    </xf>
    <xf numFmtId="0" fontId="6" fillId="2" borderId="25" xfId="0" applyFont="1" applyFill="1" applyBorder="1" applyAlignment="1" applyProtection="1">
      <alignment horizontal="center" vertical="center"/>
      <protection locked="0" hidden="1"/>
    </xf>
    <xf numFmtId="0" fontId="6" fillId="2" borderId="9" xfId="0" applyFont="1" applyFill="1" applyBorder="1" applyAlignment="1" applyProtection="1">
      <alignment horizontal="center" vertical="center"/>
      <protection locked="0" hidden="1"/>
    </xf>
    <xf numFmtId="0" fontId="6" fillId="2" borderId="10" xfId="0" applyFont="1" applyFill="1" applyBorder="1" applyAlignment="1" applyProtection="1">
      <alignment horizontal="center" vertical="center"/>
      <protection locked="0" hidden="1"/>
    </xf>
    <xf numFmtId="0" fontId="6" fillId="0" borderId="0" xfId="0" applyFont="1" applyAlignment="1" applyProtection="1">
      <alignment horizontal="center" vertical="center"/>
      <protection locked="0" hidden="1"/>
    </xf>
    <xf numFmtId="0" fontId="6" fillId="0" borderId="0" xfId="0" applyFont="1" applyAlignment="1" applyProtection="1">
      <alignment horizontal="center" vertical="center" wrapText="1"/>
      <protection locked="0" hidden="1"/>
    </xf>
    <xf numFmtId="0" fontId="6" fillId="2" borderId="9" xfId="0" applyFont="1" applyFill="1" applyBorder="1" applyAlignment="1" applyProtection="1">
      <alignment horizontal="left" vertical="center" wrapText="1"/>
      <protection locked="0" hidden="1"/>
    </xf>
    <xf numFmtId="0" fontId="6" fillId="2" borderId="10" xfId="0" applyFont="1" applyFill="1" applyBorder="1" applyAlignment="1" applyProtection="1">
      <alignment horizontal="left" vertical="center" wrapText="1"/>
      <protection locked="0" hidden="1"/>
    </xf>
  </cellXfs>
  <cellStyles count="3">
    <cellStyle name="Comma" xfId="1" builtinId="3"/>
    <cellStyle name="Currency" xfId="2" builtinId="4"/>
    <cellStyle name="Normal" xfId="0" builtinId="0"/>
  </cellStyles>
  <dxfs count="111">
    <dxf>
      <fill>
        <patternFill>
          <bgColor rgb="FF92D050"/>
        </patternFill>
      </fill>
    </dxf>
    <dxf>
      <fill>
        <patternFill>
          <bgColor rgb="FFFF0000"/>
        </patternFill>
      </fill>
    </dxf>
    <dxf>
      <fill>
        <patternFill>
          <bgColor theme="0"/>
        </patternFill>
      </fill>
    </dxf>
    <dxf>
      <fill>
        <patternFill>
          <bgColor rgb="FF92D050"/>
        </patternFill>
      </fill>
    </dxf>
    <dxf>
      <fill>
        <patternFill>
          <bgColor rgb="FFFF000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theme="0"/>
        </patternFill>
      </fill>
    </dxf>
    <dxf>
      <fill>
        <patternFill>
          <bgColor rgb="FF92D050"/>
        </patternFill>
      </fill>
    </dxf>
    <dxf>
      <fill>
        <patternFill>
          <bgColor rgb="FFFF0000"/>
        </patternFill>
      </fill>
    </dxf>
    <dxf>
      <fill>
        <patternFill>
          <bgColor theme="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FF0000"/>
        </patternFill>
      </fill>
    </dxf>
    <dxf>
      <numFmt numFmtId="30" formatCode="@"/>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14654</xdr:colOff>
      <xdr:row>2</xdr:row>
      <xdr:rowOff>80596</xdr:rowOff>
    </xdr:from>
    <xdr:to>
      <xdr:col>3</xdr:col>
      <xdr:colOff>30529</xdr:colOff>
      <xdr:row>6</xdr:row>
      <xdr:rowOff>73490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654" y="461596"/>
          <a:ext cx="1843454" cy="7548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1847850</xdr:colOff>
      <xdr:row>5</xdr:row>
      <xdr:rowOff>183394</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81000"/>
          <a:ext cx="1847850" cy="7548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14654</xdr:colOff>
      <xdr:row>2</xdr:row>
      <xdr:rowOff>80596</xdr:rowOff>
    </xdr:from>
    <xdr:to>
      <xdr:col>3</xdr:col>
      <xdr:colOff>30529</xdr:colOff>
      <xdr:row>6</xdr:row>
      <xdr:rowOff>73490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654" y="461596"/>
          <a:ext cx="1847850" cy="7548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14654</xdr:colOff>
      <xdr:row>2</xdr:row>
      <xdr:rowOff>80596</xdr:rowOff>
    </xdr:from>
    <xdr:to>
      <xdr:col>3</xdr:col>
      <xdr:colOff>30529</xdr:colOff>
      <xdr:row>6</xdr:row>
      <xdr:rowOff>73490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654" y="461596"/>
          <a:ext cx="1847850" cy="75489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37878-D1D7-4BE8-824B-1CAAD8CECEB8}">
  <sheetPr codeName="Sheet1"/>
  <dimension ref="A5:AB60"/>
  <sheetViews>
    <sheetView showGridLines="0" zoomScale="112" zoomScaleNormal="100" workbookViewId="0">
      <selection activeCell="N42" sqref="N42"/>
    </sheetView>
  </sheetViews>
  <sheetFormatPr defaultColWidth="0" defaultRowHeight="15"/>
  <cols>
    <col min="1" max="4" width="9.140625" customWidth="1"/>
    <col min="5" max="5" width="30" customWidth="1"/>
    <col min="6" max="6" width="4.42578125" customWidth="1"/>
    <col min="7" max="7" width="9.140625" customWidth="1"/>
    <col min="8" max="8" width="5.140625" customWidth="1"/>
    <col min="9" max="9" width="9.5703125" customWidth="1"/>
    <col min="10" max="10" width="9.140625" bestFit="1" customWidth="1"/>
    <col min="11" max="11" width="62.140625" customWidth="1"/>
    <col min="12" max="12" width="15.140625" customWidth="1"/>
    <col min="13" max="13" width="12.7109375" customWidth="1"/>
    <col min="14" max="14" width="10.5703125" bestFit="1" customWidth="1"/>
    <col min="15" max="15" width="6.28515625" hidden="1" customWidth="1"/>
    <col min="16" max="16" width="22.28515625" style="20" hidden="1" customWidth="1"/>
    <col min="17" max="17" width="12.7109375" style="20" hidden="1" customWidth="1"/>
    <col min="18" max="18" width="12.28515625" style="20" hidden="1" customWidth="1"/>
    <col min="19" max="19" width="10.28515625" style="20" hidden="1" customWidth="1"/>
    <col min="20" max="20" width="37.140625" style="20" hidden="1" customWidth="1"/>
    <col min="21" max="21" width="33.28515625" style="20" hidden="1" customWidth="1"/>
    <col min="22" max="22" width="31.28515625" style="20" hidden="1" customWidth="1"/>
    <col min="23" max="23" width="14.42578125" style="20" hidden="1" customWidth="1"/>
    <col min="24" max="24" width="11.7109375" style="20" hidden="1" customWidth="1"/>
    <col min="25" max="25" width="9.5703125" style="20" hidden="1" customWidth="1"/>
    <col min="26" max="26" width="9.140625" hidden="1" customWidth="1"/>
    <col min="27" max="27" width="9.140625" style="45" hidden="1" customWidth="1"/>
    <col min="28" max="28" width="9.140625" style="45" customWidth="1"/>
    <col min="29" max="16384" width="9.140625" style="45" hidden="1"/>
  </cols>
  <sheetData>
    <row r="5" spans="1:26" ht="15" customHeight="1">
      <c r="A5" s="2"/>
      <c r="B5" s="3"/>
      <c r="C5" s="3"/>
      <c r="D5" s="174" t="s">
        <v>0</v>
      </c>
      <c r="E5" s="174"/>
      <c r="F5" s="174"/>
      <c r="G5" s="174"/>
      <c r="H5" s="174"/>
      <c r="I5" s="174"/>
      <c r="J5" s="174"/>
      <c r="K5" s="174"/>
    </row>
    <row r="6" spans="1:26" ht="15" customHeight="1">
      <c r="A6" s="3"/>
      <c r="B6" s="3"/>
      <c r="C6" s="3"/>
      <c r="D6" s="174"/>
      <c r="E6" s="174"/>
      <c r="F6" s="174"/>
      <c r="G6" s="174"/>
      <c r="H6" s="174"/>
      <c r="I6" s="174"/>
      <c r="J6" s="174"/>
      <c r="K6" s="174"/>
    </row>
    <row r="7" spans="1:26" ht="15" customHeight="1">
      <c r="A7" s="4"/>
      <c r="B7" s="4"/>
      <c r="D7" s="174"/>
      <c r="E7" s="174"/>
      <c r="F7" s="174"/>
      <c r="G7" s="174"/>
      <c r="H7" s="174"/>
      <c r="I7" s="174"/>
      <c r="J7" s="174"/>
      <c r="K7" s="174"/>
      <c r="Q7" s="21" t="s">
        <v>1</v>
      </c>
      <c r="R7" s="21"/>
      <c r="S7" s="21"/>
      <c r="T7" s="22" t="s">
        <v>2</v>
      </c>
      <c r="U7" s="20" t="s">
        <v>3</v>
      </c>
      <c r="V7" s="23" t="s">
        <v>4</v>
      </c>
      <c r="W7" s="24" t="s">
        <v>5</v>
      </c>
      <c r="X7" s="180" t="s">
        <v>6</v>
      </c>
      <c r="Y7" s="25" t="s">
        <v>7</v>
      </c>
      <c r="Z7" s="54"/>
    </row>
    <row r="8" spans="1:26" ht="15" customHeight="1">
      <c r="A8" s="5"/>
      <c r="B8" s="5"/>
      <c r="C8" s="5"/>
      <c r="D8" s="174"/>
      <c r="E8" s="174"/>
      <c r="F8" s="174"/>
      <c r="G8" s="174"/>
      <c r="H8" s="174"/>
      <c r="I8" s="174"/>
      <c r="J8" s="174"/>
      <c r="K8" s="174"/>
      <c r="Q8" s="20" t="s">
        <v>8</v>
      </c>
      <c r="T8" s="20" t="s">
        <v>9</v>
      </c>
      <c r="U8" s="20" t="s">
        <v>10</v>
      </c>
      <c r="V8" s="27"/>
      <c r="W8" s="28" t="s">
        <v>11</v>
      </c>
      <c r="X8" s="181"/>
      <c r="Y8" s="29"/>
      <c r="Z8" s="54"/>
    </row>
    <row r="9" spans="1:26" ht="10.5" customHeight="1">
      <c r="A9" s="5"/>
      <c r="B9" s="5"/>
      <c r="C9" s="5"/>
      <c r="D9" s="5"/>
      <c r="Q9" s="20" t="s">
        <v>12</v>
      </c>
      <c r="T9" s="20" t="s">
        <v>13</v>
      </c>
      <c r="V9" s="30" t="s">
        <v>14</v>
      </c>
      <c r="W9" s="31">
        <v>2.25</v>
      </c>
      <c r="X9" s="51">
        <v>3.4</v>
      </c>
      <c r="Y9" s="32">
        <v>3.38</v>
      </c>
      <c r="Z9" s="54"/>
    </row>
    <row r="10" spans="1:26" s="46" customFormat="1">
      <c r="A10" s="54"/>
      <c r="B10" s="201" t="s">
        <v>15</v>
      </c>
      <c r="C10" s="202"/>
      <c r="D10" s="202"/>
      <c r="E10" s="202"/>
      <c r="F10" s="202"/>
      <c r="G10" s="202"/>
      <c r="H10" s="202"/>
      <c r="I10" s="202"/>
      <c r="J10" s="202"/>
      <c r="K10" s="202"/>
      <c r="L10" s="202"/>
      <c r="M10" s="203"/>
      <c r="N10" s="54"/>
      <c r="O10" s="54"/>
      <c r="P10" s="26"/>
      <c r="Q10" s="26" t="s">
        <v>16</v>
      </c>
      <c r="R10" s="26"/>
      <c r="S10" s="26"/>
      <c r="T10" s="26" t="s">
        <v>17</v>
      </c>
      <c r="U10" s="55"/>
      <c r="V10" s="56" t="s">
        <v>18</v>
      </c>
      <c r="W10" s="57">
        <v>1.75</v>
      </c>
      <c r="X10" s="58">
        <v>2.35</v>
      </c>
      <c r="Y10" s="59">
        <v>2.33</v>
      </c>
      <c r="Z10" s="54"/>
    </row>
    <row r="11" spans="1:26" ht="15.75" customHeight="1">
      <c r="T11" s="20" t="s">
        <v>19</v>
      </c>
      <c r="U11" s="22"/>
      <c r="V11" s="30" t="s">
        <v>20</v>
      </c>
      <c r="W11" s="31">
        <v>2.25</v>
      </c>
      <c r="X11" s="51">
        <v>3.94</v>
      </c>
      <c r="Y11" s="32">
        <v>2.41</v>
      </c>
      <c r="Z11" s="54"/>
    </row>
    <row r="12" spans="1:26">
      <c r="B12" s="158" t="s">
        <v>21</v>
      </c>
      <c r="C12" s="158"/>
      <c r="D12" s="158"/>
      <c r="I12" s="182" t="s">
        <v>22</v>
      </c>
      <c r="J12" s="182"/>
      <c r="K12" s="182"/>
      <c r="V12" s="33" t="s">
        <v>23</v>
      </c>
      <c r="W12" s="34">
        <v>1.75</v>
      </c>
      <c r="X12" s="51">
        <v>2.2200000000000002</v>
      </c>
      <c r="Y12" s="35">
        <v>1.67</v>
      </c>
    </row>
    <row r="13" spans="1:26" ht="21.75" customHeight="1" thickBot="1">
      <c r="H13" s="8"/>
      <c r="I13" s="195" t="s">
        <v>24</v>
      </c>
      <c r="J13" s="195"/>
      <c r="K13" s="195"/>
      <c r="L13" s="195" t="s">
        <v>25</v>
      </c>
      <c r="M13" s="183" t="s">
        <v>26</v>
      </c>
      <c r="N13" s="15"/>
      <c r="O13" s="15"/>
      <c r="Q13" s="20" t="s">
        <v>27</v>
      </c>
      <c r="V13" s="30" t="s">
        <v>28</v>
      </c>
      <c r="W13" s="31">
        <v>2</v>
      </c>
      <c r="X13" s="51">
        <v>2.08</v>
      </c>
      <c r="Y13" s="32">
        <v>2.41</v>
      </c>
      <c r="Z13" s="54"/>
    </row>
    <row r="14" spans="1:26" ht="17.25" customHeight="1" thickBot="1">
      <c r="B14" s="155" t="s">
        <v>29</v>
      </c>
      <c r="C14" s="156"/>
      <c r="D14" s="157"/>
      <c r="E14" s="1"/>
      <c r="H14" s="8"/>
      <c r="I14" s="195"/>
      <c r="J14" s="195"/>
      <c r="K14" s="195"/>
      <c r="L14" s="195"/>
      <c r="M14" s="184"/>
      <c r="N14" s="15"/>
      <c r="O14" s="15"/>
      <c r="V14" s="36" t="s">
        <v>30</v>
      </c>
      <c r="W14" s="37">
        <v>1.4</v>
      </c>
      <c r="X14" s="52">
        <v>1.44</v>
      </c>
      <c r="Y14" s="38">
        <v>1.67</v>
      </c>
      <c r="Z14" s="54"/>
    </row>
    <row r="15" spans="1:26" ht="15.75" customHeight="1" thickBot="1">
      <c r="A15" s="7"/>
      <c r="I15" s="195"/>
      <c r="J15" s="195"/>
      <c r="K15" s="195"/>
      <c r="L15" s="195"/>
      <c r="M15" s="185"/>
      <c r="N15" s="15"/>
      <c r="O15" s="15"/>
      <c r="Q15" s="20" t="s">
        <v>16</v>
      </c>
      <c r="T15" s="21" t="s">
        <v>31</v>
      </c>
      <c r="Z15" s="54"/>
    </row>
    <row r="16" spans="1:26" ht="15.75" thickBot="1">
      <c r="B16" s="155" t="s">
        <v>32</v>
      </c>
      <c r="C16" s="156"/>
      <c r="D16" s="157"/>
      <c r="E16" s="1"/>
      <c r="I16" s="175" t="s">
        <v>33</v>
      </c>
      <c r="J16" s="175"/>
      <c r="K16" s="175"/>
      <c r="L16" s="67"/>
      <c r="M16" s="47"/>
      <c r="T16" s="20" t="s">
        <v>34</v>
      </c>
      <c r="Z16" s="54"/>
    </row>
    <row r="17" spans="2:27" ht="15.75" customHeight="1" thickBot="1">
      <c r="I17" s="176" t="s">
        <v>35</v>
      </c>
      <c r="J17" s="176"/>
      <c r="K17" s="176"/>
      <c r="L17" s="67"/>
      <c r="M17" s="47"/>
      <c r="Q17" s="21" t="s">
        <v>36</v>
      </c>
      <c r="R17" s="21"/>
      <c r="S17" s="21"/>
      <c r="T17" s="20" t="s">
        <v>37</v>
      </c>
    </row>
    <row r="18" spans="2:27" ht="15.75" customHeight="1" thickBot="1">
      <c r="B18" s="155" t="s">
        <v>38</v>
      </c>
      <c r="C18" s="156"/>
      <c r="D18" s="157"/>
      <c r="E18" s="1"/>
      <c r="I18" s="176" t="s">
        <v>39</v>
      </c>
      <c r="J18" s="176"/>
      <c r="K18" s="176"/>
      <c r="L18" s="65"/>
      <c r="M18" s="47"/>
      <c r="Q18" s="21"/>
      <c r="R18" s="21"/>
      <c r="S18" s="21"/>
      <c r="T18" s="20" t="s">
        <v>40</v>
      </c>
    </row>
    <row r="19" spans="2:27" ht="15.75" customHeight="1" thickBot="1">
      <c r="I19" s="176" t="s">
        <v>41</v>
      </c>
      <c r="J19" s="176"/>
      <c r="K19" s="176"/>
      <c r="L19" s="65"/>
      <c r="M19" s="47"/>
      <c r="Q19" s="21"/>
      <c r="R19" s="21"/>
      <c r="S19" s="21"/>
    </row>
    <row r="20" spans="2:27" ht="15.75" customHeight="1" thickBot="1">
      <c r="B20" s="155" t="s">
        <v>42</v>
      </c>
      <c r="C20" s="156"/>
      <c r="D20" s="157"/>
      <c r="E20" s="16"/>
      <c r="I20" s="164" t="s">
        <v>43</v>
      </c>
      <c r="J20" s="165"/>
      <c r="K20" s="166"/>
      <c r="L20" s="148"/>
      <c r="M20" s="61"/>
      <c r="P20" s="20" t="s">
        <v>44</v>
      </c>
      <c r="Q20" s="39" cm="1">
        <f t="array" ref="Q20">_xlfn.IFS($E$32&lt;=11,W9, $E$32&gt;=12,W10, $E$32=0, 0)</f>
        <v>2.25</v>
      </c>
      <c r="R20" s="39" cm="1">
        <f t="array" ref="R20">_xlfn.IFS($E$32&lt;=11,3.36, $E$32&gt;=12,2.33, $E$32=0, 0)</f>
        <v>3.36</v>
      </c>
      <c r="S20" s="40"/>
    </row>
    <row r="21" spans="2:27" ht="15.75" customHeight="1" thickBot="1">
      <c r="B21" s="163" t="s">
        <v>45</v>
      </c>
      <c r="C21" s="163"/>
      <c r="D21" s="163"/>
      <c r="E21" s="163"/>
      <c r="I21" s="198" t="s">
        <v>46</v>
      </c>
      <c r="J21" s="199"/>
      <c r="K21" s="200"/>
      <c r="L21" s="148"/>
      <c r="M21" s="61"/>
      <c r="P21" s="20" t="s">
        <v>47</v>
      </c>
      <c r="Q21" s="40">
        <f>IF($E$26=$Q$8,$Q$20,0)</f>
        <v>0</v>
      </c>
      <c r="R21" s="40">
        <f>IF($E$26=$Q$8,$R$20,0)</f>
        <v>0</v>
      </c>
      <c r="S21" s="40"/>
      <c r="T21" s="20" t="s">
        <v>48</v>
      </c>
    </row>
    <row r="22" spans="2:27" ht="15.75" customHeight="1" thickBot="1">
      <c r="B22" s="155" t="s">
        <v>49</v>
      </c>
      <c r="C22" s="156"/>
      <c r="D22" s="157"/>
      <c r="E22" s="16"/>
      <c r="I22" s="198" t="s">
        <v>50</v>
      </c>
      <c r="J22" s="199"/>
      <c r="K22" s="200"/>
      <c r="L22" s="148"/>
      <c r="M22" s="61"/>
      <c r="Q22" s="40"/>
      <c r="R22" s="40"/>
      <c r="S22" s="40"/>
      <c r="T22" s="20" t="s">
        <v>51</v>
      </c>
    </row>
    <row r="23" spans="2:27" ht="15.75" customHeight="1" thickBot="1">
      <c r="I23" s="198" t="s">
        <v>52</v>
      </c>
      <c r="J23" s="199"/>
      <c r="K23" s="200"/>
      <c r="L23" s="148"/>
      <c r="M23" s="61"/>
      <c r="Q23" s="40"/>
      <c r="R23" s="40"/>
      <c r="S23" s="40"/>
      <c r="T23" s="20" t="s">
        <v>53</v>
      </c>
    </row>
    <row r="24" spans="2:27" ht="15.75" customHeight="1" thickBot="1">
      <c r="B24" s="155" t="s">
        <v>2</v>
      </c>
      <c r="C24" s="156"/>
      <c r="D24" s="157"/>
      <c r="E24" s="16"/>
      <c r="F24" s="48"/>
      <c r="I24" s="189" t="s">
        <v>54</v>
      </c>
      <c r="J24" s="190"/>
      <c r="K24" s="191"/>
      <c r="L24" s="196"/>
      <c r="M24" s="186"/>
      <c r="Q24" s="40"/>
      <c r="R24" s="40"/>
      <c r="S24" s="40"/>
      <c r="T24" s="20" t="s">
        <v>16</v>
      </c>
    </row>
    <row r="25" spans="2:27" ht="15.75" thickBot="1">
      <c r="G25" s="10" t="s">
        <v>55</v>
      </c>
      <c r="I25" s="192"/>
      <c r="J25" s="193"/>
      <c r="K25" s="194"/>
      <c r="L25" s="197"/>
      <c r="M25" s="187"/>
      <c r="Q25" s="40"/>
      <c r="R25" s="40"/>
      <c r="S25" s="40"/>
    </row>
    <row r="26" spans="2:27" ht="15.75" customHeight="1" thickBot="1">
      <c r="B26" s="155" t="s">
        <v>56</v>
      </c>
      <c r="C26" s="156"/>
      <c r="D26" s="157"/>
      <c r="E26" s="16"/>
      <c r="G26" s="6"/>
      <c r="I26" s="176" t="s">
        <v>57</v>
      </c>
      <c r="J26" s="176"/>
      <c r="K26" s="176"/>
      <c r="L26" s="65"/>
      <c r="M26" s="47"/>
      <c r="Q26" s="40"/>
      <c r="R26" s="40"/>
      <c r="S26" s="40"/>
      <c r="T26" s="45"/>
    </row>
    <row r="27" spans="2:27" ht="15.75" customHeight="1">
      <c r="I27" s="188"/>
      <c r="J27" s="188"/>
      <c r="K27" s="188"/>
      <c r="L27" s="68"/>
      <c r="M27" s="69"/>
      <c r="Q27" s="41">
        <f>$Q$20-$Q$21</f>
        <v>2.25</v>
      </c>
      <c r="R27" s="41">
        <f>$R$20-$R$21</f>
        <v>3.36</v>
      </c>
      <c r="S27" s="41"/>
      <c r="T27" s="45"/>
      <c r="Z27" s="54"/>
      <c r="AA27" s="46"/>
    </row>
    <row r="28" spans="2:27" ht="15.75" customHeight="1">
      <c r="B28" s="158" t="s">
        <v>58</v>
      </c>
      <c r="C28" s="158"/>
      <c r="D28" s="158"/>
      <c r="L28" s="18" t="s">
        <v>59</v>
      </c>
      <c r="M28" s="19">
        <f>SUM(M16:M26)</f>
        <v>0</v>
      </c>
      <c r="P28" s="20" t="s">
        <v>60</v>
      </c>
      <c r="Q28" s="40" cm="1">
        <f t="array" ref="Q28">_xlfn.IFS($E$32&lt;=11,W11, $E$32&gt;=12,W12, $E$32=0,"")</f>
        <v>2.25</v>
      </c>
      <c r="R28" s="40" cm="1">
        <f t="array" ref="R28">_xlfn.IFS($E$32&lt;=11,2.41, $E$32&gt;=12,1.67, $E$32=0,"")</f>
        <v>2.41</v>
      </c>
      <c r="S28" s="40"/>
      <c r="Z28" s="54"/>
      <c r="AA28" s="46"/>
    </row>
    <row r="29" spans="2:27" ht="15.75" customHeight="1" thickBot="1">
      <c r="I29" s="158" t="s">
        <v>61</v>
      </c>
      <c r="J29" s="158"/>
      <c r="K29" s="158"/>
      <c r="P29" s="20" t="s">
        <v>62</v>
      </c>
      <c r="Q29" s="41">
        <f>IF($E$26=$Q$9,$Q$28,0)</f>
        <v>0</v>
      </c>
      <c r="R29" s="41">
        <f>IF($E$26=$Q$9,$R$28,0)</f>
        <v>0</v>
      </c>
      <c r="S29" s="41"/>
      <c r="Z29" s="54"/>
      <c r="AA29" s="46"/>
    </row>
    <row r="30" spans="2:27" ht="15.75" customHeight="1" thickBot="1">
      <c r="B30" s="155" t="s">
        <v>63</v>
      </c>
      <c r="C30" s="156"/>
      <c r="D30" s="157"/>
      <c r="E30" s="17"/>
      <c r="G30" s="9"/>
      <c r="I30" s="8"/>
      <c r="Q30" s="41">
        <f>$Q$28-$Q$29</f>
        <v>2.25</v>
      </c>
      <c r="R30" s="41">
        <f>$R$28-$R$29</f>
        <v>2.41</v>
      </c>
      <c r="S30" s="41"/>
    </row>
    <row r="31" spans="2:27" ht="15.75" customHeight="1" thickBot="1">
      <c r="G31" s="10" t="s">
        <v>64</v>
      </c>
      <c r="I31" s="155" t="s">
        <v>65</v>
      </c>
      <c r="J31" s="156"/>
      <c r="K31" s="157"/>
      <c r="L31" s="11"/>
      <c r="M31" s="11" t="e">
        <f>(L36-L33)/E30</f>
        <v>#DIV/0!</v>
      </c>
      <c r="N31" s="11" t="s">
        <v>66</v>
      </c>
      <c r="P31" s="20" t="s">
        <v>67</v>
      </c>
      <c r="Q31" s="41">
        <f>SUM($Q$27,$Q$30)</f>
        <v>4.5</v>
      </c>
      <c r="R31" s="41">
        <f>SUM($R$27,$R$30)</f>
        <v>5.77</v>
      </c>
      <c r="S31" s="41"/>
    </row>
    <row r="32" spans="2:27" ht="15.75" customHeight="1" thickBot="1">
      <c r="B32" s="155" t="s">
        <v>68</v>
      </c>
      <c r="C32" s="156"/>
      <c r="D32" s="157"/>
      <c r="E32" s="1"/>
      <c r="G32" s="6"/>
    </row>
    <row r="33" spans="2:21" ht="15.75" customHeight="1" thickBot="1">
      <c r="G33" s="10" t="s">
        <v>69</v>
      </c>
      <c r="I33" s="155" t="s">
        <v>70</v>
      </c>
      <c r="J33" s="156"/>
      <c r="K33" s="156"/>
      <c r="L33" s="12"/>
      <c r="P33" s="20" t="s">
        <v>71</v>
      </c>
      <c r="Q33" s="20" cm="1">
        <f t="array" ref="Q33">_xlfn.IFS($E$32&lt;=11,W13, $E$32&gt;=12,W14)</f>
        <v>2</v>
      </c>
      <c r="R33" s="20" cm="1">
        <f t="array" ref="R33">_xlfn.IFS($E$32&lt;=11,2.08, $E$32&gt;=12,1.44)</f>
        <v>2.08</v>
      </c>
    </row>
    <row r="34" spans="2:21" ht="15.75" thickBot="1">
      <c r="B34" s="155" t="s">
        <v>72</v>
      </c>
      <c r="C34" s="156"/>
      <c r="D34" s="157"/>
      <c r="E34" s="1"/>
      <c r="G34" s="6"/>
      <c r="I34" s="155" t="s">
        <v>73</v>
      </c>
      <c r="J34" s="156" t="s">
        <v>74</v>
      </c>
      <c r="K34" s="156"/>
      <c r="L34" s="172"/>
      <c r="M34" s="173"/>
    </row>
    <row r="35" spans="2:21" ht="15.75" customHeight="1" thickBot="1"/>
    <row r="36" spans="2:21" ht="15.75" customHeight="1" thickBot="1">
      <c r="B36" s="155" t="s">
        <v>75</v>
      </c>
      <c r="C36" s="156"/>
      <c r="D36" s="157"/>
      <c r="E36" s="1"/>
      <c r="I36" s="155" t="s">
        <v>76</v>
      </c>
      <c r="J36" s="156"/>
      <c r="K36" s="157"/>
      <c r="L36" s="11"/>
      <c r="P36" s="20" t="s">
        <v>77</v>
      </c>
      <c r="Q36" s="20">
        <f>IF(AND($E$26=$Q$8,$E$20=$T$18),$Q$33,$Q$31)</f>
        <v>4.5</v>
      </c>
      <c r="R36" s="20">
        <f>IF(AND($E$26=$Q$8,$E$20=$T$18),$R$33,$R$31)</f>
        <v>5.77</v>
      </c>
    </row>
    <row r="37" spans="2:21" ht="15.75" customHeight="1" thickBot="1">
      <c r="B37" s="179" t="s">
        <v>78</v>
      </c>
      <c r="C37" s="179"/>
      <c r="D37" s="179"/>
      <c r="E37" s="179"/>
      <c r="I37" s="13"/>
      <c r="J37" s="13"/>
      <c r="K37" s="13"/>
      <c r="L37" s="14"/>
      <c r="N37" s="10" t="s">
        <v>79</v>
      </c>
      <c r="P37" s="20" t="s">
        <v>6</v>
      </c>
      <c r="Q37" s="42" cm="1">
        <f t="array" ref="Q37">_xlfn.IFS($Q$36="","",$Q$36&gt;=0,$E$30*$Q$36)</f>
        <v>0</v>
      </c>
      <c r="R37" s="42" cm="1">
        <f t="array" ref="R37">_xlfn.IFS($Q$36="","",$R$36&gt;=0,$E$30*$R$36)</f>
        <v>0</v>
      </c>
      <c r="S37" s="42"/>
    </row>
    <row r="38" spans="2:21" ht="15.75" customHeight="1" thickBot="1">
      <c r="B38" s="179"/>
      <c r="C38" s="179"/>
      <c r="D38" s="179"/>
      <c r="E38" s="179"/>
      <c r="I38" s="155" t="s">
        <v>80</v>
      </c>
      <c r="J38" s="156"/>
      <c r="K38" s="157"/>
      <c r="L38" s="11"/>
      <c r="N38" s="6"/>
      <c r="P38" s="20" t="s">
        <v>81</v>
      </c>
      <c r="Q38" s="43">
        <f>$L$31-$L$33</f>
        <v>0</v>
      </c>
      <c r="R38" s="43">
        <f>$L$31-$L$33</f>
        <v>0</v>
      </c>
      <c r="S38" s="43"/>
      <c r="U38" s="20">
        <f>3350-2250</f>
        <v>1100</v>
      </c>
    </row>
    <row r="39" spans="2:21" ht="15.75" customHeight="1" thickBot="1">
      <c r="B39" s="179"/>
      <c r="C39" s="179"/>
      <c r="D39" s="179"/>
      <c r="E39" s="179"/>
      <c r="O39" s="10"/>
      <c r="P39" s="20" t="s">
        <v>82</v>
      </c>
      <c r="Q39" s="44">
        <f>MIN($Q$38,$Q$37)</f>
        <v>0</v>
      </c>
      <c r="R39" s="44">
        <f>MIN($Q$38,$Q$37)</f>
        <v>0</v>
      </c>
      <c r="S39" s="44"/>
    </row>
    <row r="40" spans="2:21" ht="15.75" customHeight="1" thickBot="1">
      <c r="B40" s="179"/>
      <c r="C40" s="179"/>
      <c r="D40" s="179"/>
      <c r="E40" s="179"/>
      <c r="I40" s="155" t="s">
        <v>83</v>
      </c>
      <c r="J40" s="156"/>
      <c r="K40" s="157"/>
      <c r="L40" s="172"/>
      <c r="M40" s="173"/>
      <c r="O40" s="10"/>
      <c r="Q40" s="44"/>
      <c r="R40" s="44"/>
      <c r="S40" s="44"/>
    </row>
    <row r="41" spans="2:21" ht="15.75" customHeight="1">
      <c r="B41" s="179"/>
      <c r="C41" s="179"/>
      <c r="D41" s="179"/>
      <c r="E41" s="179"/>
      <c r="O41" s="10"/>
      <c r="Q41" s="44"/>
      <c r="R41" s="44"/>
      <c r="S41" s="44"/>
    </row>
    <row r="42" spans="2:21" ht="15.75" customHeight="1">
      <c r="B42" s="179"/>
      <c r="C42" s="179"/>
      <c r="D42" s="179"/>
      <c r="E42" s="179"/>
      <c r="H42" s="177" t="s">
        <v>84</v>
      </c>
      <c r="I42" s="177"/>
      <c r="J42" s="177"/>
      <c r="K42" s="177"/>
      <c r="L42" s="177"/>
      <c r="M42" s="177"/>
      <c r="O42" s="10"/>
      <c r="P42" s="20" t="s">
        <v>85</v>
      </c>
      <c r="Q42" s="44">
        <f>MAX(0,Q39)</f>
        <v>0</v>
      </c>
    </row>
    <row r="43" spans="2:21">
      <c r="B43" s="179"/>
      <c r="C43" s="179"/>
      <c r="D43" s="179"/>
      <c r="E43" s="179"/>
      <c r="H43" s="177"/>
      <c r="I43" s="177"/>
      <c r="J43" s="177"/>
      <c r="K43" s="177"/>
      <c r="L43" s="177"/>
      <c r="M43" s="177"/>
      <c r="P43" s="20" t="s">
        <v>86</v>
      </c>
      <c r="R43" s="53">
        <f>SUM(M16:M27)</f>
        <v>0</v>
      </c>
      <c r="S43" s="53"/>
    </row>
    <row r="44" spans="2:21">
      <c r="H44" s="177"/>
      <c r="I44" s="177"/>
      <c r="J44" s="177"/>
      <c r="K44" s="177"/>
      <c r="L44" s="177"/>
      <c r="M44" s="177"/>
      <c r="P44" s="20" t="s">
        <v>87</v>
      </c>
      <c r="R44" s="43">
        <f>IF((L31-L33)&lt;=R37,((L31-L33)-L36),999999999)</f>
        <v>0</v>
      </c>
      <c r="S44" s="43"/>
    </row>
    <row r="45" spans="2:21" ht="15.75" customHeight="1">
      <c r="B45" s="178"/>
      <c r="C45" s="178"/>
      <c r="D45" s="178"/>
      <c r="E45" s="178"/>
      <c r="H45" s="177"/>
      <c r="I45" s="177"/>
      <c r="J45" s="177"/>
      <c r="K45" s="177"/>
      <c r="L45" s="177"/>
      <c r="M45" s="177"/>
    </row>
    <row r="46" spans="2:21">
      <c r="B46" s="178"/>
      <c r="C46" s="178"/>
      <c r="D46" s="178"/>
      <c r="E46" s="178"/>
      <c r="P46" s="20" t="s">
        <v>88</v>
      </c>
      <c r="R46" s="43">
        <f>MAX(0,R44)</f>
        <v>0</v>
      </c>
      <c r="S46" s="43"/>
    </row>
    <row r="47" spans="2:21">
      <c r="P47" s="20" t="s">
        <v>89</v>
      </c>
      <c r="R47" s="20" t="str">
        <f>IF(R46=0,"Yes","No")</f>
        <v>Yes</v>
      </c>
    </row>
    <row r="48" spans="2:21">
      <c r="P48" s="50" t="s">
        <v>90</v>
      </c>
      <c r="R48" s="20" t="str">
        <f>IF(R44=999999999, "No","Yes")</f>
        <v>Yes</v>
      </c>
    </row>
    <row r="49" spans="2:22" ht="15.75" thickBot="1"/>
    <row r="50" spans="2:22" ht="15.75" thickBot="1">
      <c r="P50" s="155" t="s">
        <v>91</v>
      </c>
      <c r="Q50" s="156"/>
      <c r="R50" s="157"/>
      <c r="S50" s="60"/>
      <c r="T50" s="11">
        <f>R46</f>
        <v>0</v>
      </c>
      <c r="U50"/>
      <c r="V50"/>
    </row>
    <row r="51" spans="2:22" ht="15.75" thickBot="1">
      <c r="P51" s="48"/>
      <c r="Q51" s="48"/>
      <c r="R51" s="48"/>
      <c r="S51" s="48"/>
      <c r="T51" s="14"/>
      <c r="U51"/>
      <c r="V51"/>
    </row>
    <row r="52" spans="2:22" ht="15.75" thickBot="1">
      <c r="P52" s="155" t="s">
        <v>92</v>
      </c>
      <c r="Q52" s="156" t="s">
        <v>92</v>
      </c>
      <c r="R52" s="157"/>
      <c r="S52" s="60"/>
      <c r="T52" s="11">
        <f>SUM(T50,L36)</f>
        <v>0</v>
      </c>
      <c r="U52"/>
      <c r="V52"/>
    </row>
    <row r="53" spans="2:22" ht="15.75" thickBot="1">
      <c r="P53"/>
      <c r="Q53"/>
      <c r="R53"/>
      <c r="S53"/>
      <c r="T53"/>
      <c r="U53"/>
      <c r="V53" s="10" t="s">
        <v>79</v>
      </c>
    </row>
    <row r="54" spans="2:22" ht="15.75" thickBot="1">
      <c r="P54" s="155" t="s">
        <v>93</v>
      </c>
      <c r="Q54" s="156"/>
      <c r="R54" s="157"/>
      <c r="S54" s="60"/>
      <c r="T54" s="49" t="str">
        <f>R48</f>
        <v>Yes</v>
      </c>
      <c r="U54"/>
      <c r="V54" s="6"/>
    </row>
    <row r="56" spans="2:22">
      <c r="T56" s="62">
        <f>E30</f>
        <v>0</v>
      </c>
      <c r="U56" s="20" t="s">
        <v>94</v>
      </c>
    </row>
    <row r="57" spans="2:22" ht="15.75" customHeight="1">
      <c r="B57" s="178"/>
      <c r="C57" s="178"/>
      <c r="D57" s="178"/>
      <c r="E57" s="178"/>
      <c r="F57" s="178"/>
      <c r="G57" s="178"/>
      <c r="T57" s="64">
        <f>R37</f>
        <v>0</v>
      </c>
      <c r="U57" s="20" t="s">
        <v>95</v>
      </c>
    </row>
    <row r="58" spans="2:22" ht="15.75" thickBot="1">
      <c r="B58" s="178"/>
      <c r="C58" s="178"/>
      <c r="D58" s="178"/>
      <c r="E58" s="178"/>
      <c r="F58" s="178"/>
      <c r="G58" s="178"/>
      <c r="P58" s="155" t="s">
        <v>96</v>
      </c>
      <c r="Q58" s="156"/>
      <c r="R58" s="157"/>
      <c r="T58" s="63">
        <f>R43-T57</f>
        <v>0</v>
      </c>
    </row>
    <row r="60" spans="2:22" ht="15.75" thickBot="1">
      <c r="P60" s="155" t="s">
        <v>97</v>
      </c>
      <c r="Q60" s="156"/>
      <c r="R60" s="157"/>
      <c r="T60" s="66">
        <f>Q38-Q37</f>
        <v>0</v>
      </c>
    </row>
  </sheetData>
  <sheetProtection selectLockedCells="1"/>
  <mergeCells count="52">
    <mergeCell ref="X7:X8"/>
    <mergeCell ref="I12:K12"/>
    <mergeCell ref="M13:M15"/>
    <mergeCell ref="M24:M25"/>
    <mergeCell ref="I27:K27"/>
    <mergeCell ref="I26:K26"/>
    <mergeCell ref="I24:K25"/>
    <mergeCell ref="I13:K15"/>
    <mergeCell ref="L13:L15"/>
    <mergeCell ref="L24:L25"/>
    <mergeCell ref="I21:K21"/>
    <mergeCell ref="I22:K22"/>
    <mergeCell ref="I23:K23"/>
    <mergeCell ref="D5:K8"/>
    <mergeCell ref="B10:M10"/>
    <mergeCell ref="B12:D12"/>
    <mergeCell ref="B57:G58"/>
    <mergeCell ref="B20:D20"/>
    <mergeCell ref="B22:D22"/>
    <mergeCell ref="B24:D24"/>
    <mergeCell ref="B28:D28"/>
    <mergeCell ref="B34:D34"/>
    <mergeCell ref="B36:D36"/>
    <mergeCell ref="B37:E43"/>
    <mergeCell ref="B21:E21"/>
    <mergeCell ref="B26:D26"/>
    <mergeCell ref="B30:D30"/>
    <mergeCell ref="B32:D32"/>
    <mergeCell ref="B45:E46"/>
    <mergeCell ref="B14:D14"/>
    <mergeCell ref="B18:D18"/>
    <mergeCell ref="I40:K40"/>
    <mergeCell ref="I31:K31"/>
    <mergeCell ref="I36:K36"/>
    <mergeCell ref="I33:K33"/>
    <mergeCell ref="I29:K29"/>
    <mergeCell ref="I34:K34"/>
    <mergeCell ref="I38:K38"/>
    <mergeCell ref="B16:D16"/>
    <mergeCell ref="P60:R60"/>
    <mergeCell ref="I16:K16"/>
    <mergeCell ref="I17:K17"/>
    <mergeCell ref="I18:K18"/>
    <mergeCell ref="I19:K19"/>
    <mergeCell ref="I20:K20"/>
    <mergeCell ref="P58:R58"/>
    <mergeCell ref="P54:R54"/>
    <mergeCell ref="P52:R52"/>
    <mergeCell ref="P50:R50"/>
    <mergeCell ref="L40:M40"/>
    <mergeCell ref="L34:M34"/>
    <mergeCell ref="H42:M45"/>
  </mergeCells>
  <conditionalFormatting sqref="G26">
    <cfRule type="expression" dxfId="110" priority="142">
      <formula>AND(E26=Q9,$E$20="")</formula>
    </cfRule>
    <cfRule type="expression" dxfId="109" priority="143">
      <formula>$E$26=$Q$15</formula>
    </cfRule>
    <cfRule type="expression" dxfId="108" priority="144">
      <formula>AND(E26=Q8,$E$22="")</formula>
    </cfRule>
    <cfRule type="expression" dxfId="107" priority="145">
      <formula>AND($E$26=$Q$8,$E$22=$Q$10)</formula>
    </cfRule>
    <cfRule type="expression" dxfId="106" priority="146">
      <formula>AND($E$26=$Q$9,$E$20=$Q$10)</formula>
    </cfRule>
    <cfRule type="expression" dxfId="105" priority="147">
      <formula>$E$26=$Q$10</formula>
    </cfRule>
    <cfRule type="expression" dxfId="104" priority="148">
      <formula>$E$26=$Q$8</formula>
    </cfRule>
    <cfRule type="expression" dxfId="103" priority="149">
      <formula>$E$26=$Q$9</formula>
    </cfRule>
  </conditionalFormatting>
  <conditionalFormatting sqref="G32">
    <cfRule type="expression" dxfId="102" priority="61">
      <formula>$E$32=""</formula>
    </cfRule>
    <cfRule type="expression" dxfId="101" priority="62">
      <formula>$E$32&lt;=18</formula>
    </cfRule>
    <cfRule type="expression" dxfId="100" priority="63">
      <formula>$E$32&gt;18</formula>
    </cfRule>
  </conditionalFormatting>
  <conditionalFormatting sqref="G34">
    <cfRule type="expression" dxfId="99" priority="8">
      <formula>$E$34=""</formula>
    </cfRule>
    <cfRule type="expression" dxfId="98" priority="9" stopIfTrue="1">
      <formula>$E$36=$U$7</formula>
    </cfRule>
    <cfRule type="expression" dxfId="97" priority="20">
      <formula>$E$34&gt;=38</formula>
    </cfRule>
    <cfRule type="expression" dxfId="96" priority="65">
      <formula>$E$34&lt;38</formula>
    </cfRule>
    <cfRule type="expression" dxfId="95" priority="66">
      <formula>$E$36=$U$8</formula>
    </cfRule>
  </conditionalFormatting>
  <conditionalFormatting sqref="G36">
    <cfRule type="expression" dxfId="94" priority="22">
      <formula>"$E$14='Yes'"</formula>
    </cfRule>
  </conditionalFormatting>
  <conditionalFormatting sqref="N38">
    <cfRule type="expression" dxfId="93" priority="7">
      <formula>$M$28=0</formula>
    </cfRule>
    <cfRule type="expression" dxfId="92" priority="116">
      <formula>$L$38="No"</formula>
    </cfRule>
    <cfRule type="expression" dxfId="91" priority="117">
      <formula>$L$38="Yes"</formula>
    </cfRule>
  </conditionalFormatting>
  <conditionalFormatting sqref="V54">
    <cfRule type="expression" dxfId="90" priority="4" stopIfTrue="1">
      <formula>$M$28=0</formula>
    </cfRule>
    <cfRule type="expression" dxfId="89" priority="5">
      <formula>$T$54="No"</formula>
    </cfRule>
    <cfRule type="expression" dxfId="88" priority="6">
      <formula>$T$54="Yes"</formula>
    </cfRule>
  </conditionalFormatting>
  <dataValidations count="14">
    <dataValidation type="list" allowBlank="1" showInputMessage="1" showErrorMessage="1" sqref="E26" xr:uid="{23B96130-6CE5-4F38-8131-0E19FE7ED568}">
      <formula1>$Q$8:$Q$10</formula1>
    </dataValidation>
    <dataValidation type="list" allowBlank="1" showInputMessage="1" showErrorMessage="1" sqref="E24" xr:uid="{6EFA6F32-6518-473D-BCA4-0BE4DA370E49}">
      <formula1>$T$8:$T$11</formula1>
    </dataValidation>
    <dataValidation type="list" allowBlank="1" showInputMessage="1" showErrorMessage="1" sqref="E36" xr:uid="{58609FE0-CA4E-4256-81CF-05B4525B9488}">
      <formula1>$U$7:$U$8</formula1>
    </dataValidation>
    <dataValidation type="whole" errorStyle="warning" allowBlank="1" showErrorMessage="1" errorTitle="Invalid Square Footage" error="Square footage must be between 0 and 5,000" promptTitle="Range" prompt="Square footage must be between 0 and 5,000" sqref="E30" xr:uid="{F5EB6E4B-3882-4555-99E7-76B62C307AB3}">
      <formula1>0</formula1>
      <formula2>5000</formula2>
    </dataValidation>
    <dataValidation type="whole" errorStyle="warning" allowBlank="1" showInputMessage="1" showErrorMessage="1" errorTitle="Invalid Range" error="R-values cannot exceed 75" sqref="E32" xr:uid="{4EAF775F-BB82-4390-8D3C-1D7FAC03FDDA}">
      <formula1>0</formula1>
      <formula2>75</formula2>
    </dataValidation>
    <dataValidation type="whole" allowBlank="1" showInputMessage="1" showErrorMessage="1" errorTitle="Invalid Range" error="R-value cannot exceed 75" sqref="E34" xr:uid="{82A13F6F-D2CD-4F8B-89E2-6079A40D1BA0}">
      <formula1>0</formula1>
      <formula2>75</formula2>
    </dataValidation>
    <dataValidation type="decimal" errorStyle="warning" allowBlank="1" showInputMessage="1" showErrorMessage="1" errorTitle="High Project Cost" error="Project cost should not exceed $10,000" sqref="M16:M24 M26:M27" xr:uid="{39987AB8-68AE-43B1-B5A6-ECD5649D5275}">
      <formula1>0</formula1>
      <formula2>10000</formula2>
    </dataValidation>
    <dataValidation type="decimal" errorStyle="warning" allowBlank="1" showErrorMessage="1" errorTitle="High Project Cost" error="Project cost should not exceed $10,000" sqref="M28" xr:uid="{C0B3F315-9425-4324-B3F4-0FF4A0FE25ED}">
      <formula1>0</formula1>
      <formula2>10000</formula2>
    </dataValidation>
    <dataValidation type="whole" errorStyle="warning" allowBlank="1" showErrorMessage="1" errorTitle="High Project Cost" error="Project should not cost above $10,000" sqref="R43:S43" xr:uid="{E64569D8-42F9-4E26-A8F5-44CC8856A5ED}">
      <formula1>0</formula1>
      <formula2>10000</formula2>
    </dataValidation>
    <dataValidation type="list" allowBlank="1" showInputMessage="1" showErrorMessage="1" sqref="E22" xr:uid="{AD7D977F-4F01-4CFE-A050-A73BC14C1758}">
      <formula1>$T$21:$T$24</formula1>
    </dataValidation>
    <dataValidation type="list" allowBlank="1" showInputMessage="1" showErrorMessage="1" sqref="E18" xr:uid="{2377EEF9-8D29-470F-B3C0-B75B43763284}">
      <formula1>"Detached Single-Family Home, Manufactured Home, Duplex/Triplex/Fourplex, Side-by-Side Townhome"</formula1>
    </dataValidation>
    <dataValidation type="list" allowBlank="1" showInputMessage="1" showErrorMessage="1" sqref="E20" xr:uid="{9C80569E-7485-4E01-A394-E1017FE977FB}">
      <formula1>$T$16:$T$18</formula1>
    </dataValidation>
    <dataValidation type="list" allowBlank="1" showInputMessage="1" showErrorMessage="1" sqref="L40" xr:uid="{7AB7F165-5BA5-48EF-87B5-1202DB292DE6}">
      <formula1>"Participating Organization, Contractor"</formula1>
    </dataValidation>
    <dataValidation type="list" allowBlank="1" showInputMessage="1" showErrorMessage="1" sqref="L16 L17:L26" xr:uid="{D0FF347D-1E85-4F04-9A7E-5A7069BC8BF0}">
      <formula1>"Yes"</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059BB-3FA9-411D-9E0F-22CB8E49EBD4}">
  <dimension ref="A1:K51"/>
  <sheetViews>
    <sheetView zoomScaleNormal="100" workbookViewId="0">
      <selection activeCell="C40" sqref="C40"/>
    </sheetView>
  </sheetViews>
  <sheetFormatPr defaultRowHeight="15"/>
  <cols>
    <col min="2" max="2" width="31.7109375" customWidth="1"/>
    <col min="3" max="3" width="98.140625" customWidth="1"/>
  </cols>
  <sheetData>
    <row r="1" spans="1:11">
      <c r="A1" s="70"/>
      <c r="B1" s="70"/>
      <c r="C1" s="70"/>
      <c r="D1" s="70"/>
      <c r="E1" s="70"/>
    </row>
    <row r="2" spans="1:11">
      <c r="A2" s="70"/>
      <c r="B2" s="70"/>
      <c r="C2" s="70"/>
      <c r="D2" s="70"/>
      <c r="E2" s="70"/>
    </row>
    <row r="3" spans="1:11">
      <c r="A3" s="70"/>
      <c r="B3" s="70"/>
      <c r="C3" s="70"/>
      <c r="D3" s="70"/>
      <c r="E3" s="70"/>
    </row>
    <row r="4" spans="1:11">
      <c r="A4" s="70"/>
      <c r="B4" s="70"/>
      <c r="C4" s="70"/>
      <c r="D4" s="70"/>
      <c r="E4" s="70"/>
    </row>
    <row r="5" spans="1:11" ht="15" customHeight="1">
      <c r="A5" s="70"/>
      <c r="B5" s="70"/>
      <c r="C5" s="70"/>
      <c r="D5" s="102"/>
      <c r="E5" s="102"/>
      <c r="F5" s="149"/>
      <c r="G5" s="149"/>
      <c r="H5" s="149"/>
      <c r="I5" s="149"/>
      <c r="J5" s="149"/>
      <c r="K5" s="149"/>
    </row>
    <row r="6" spans="1:11" ht="15" customHeight="1">
      <c r="A6" s="70"/>
      <c r="B6" s="70"/>
      <c r="C6" s="102"/>
      <c r="D6" s="102"/>
      <c r="E6" s="102"/>
      <c r="F6" s="149"/>
      <c r="G6" s="149"/>
      <c r="H6" s="149"/>
      <c r="I6" s="149"/>
      <c r="J6" s="149"/>
      <c r="K6" s="149"/>
    </row>
    <row r="7" spans="1:11" ht="15" customHeight="1">
      <c r="A7" s="70"/>
      <c r="B7" s="70"/>
      <c r="C7" s="102"/>
      <c r="D7" s="102"/>
      <c r="E7" s="102"/>
      <c r="F7" s="149"/>
      <c r="G7" s="149"/>
      <c r="H7" s="149"/>
      <c r="I7" s="149"/>
      <c r="J7" s="149"/>
      <c r="K7" s="149"/>
    </row>
    <row r="8" spans="1:11" ht="20.25">
      <c r="A8" s="70"/>
      <c r="B8" s="204" t="s">
        <v>98</v>
      </c>
      <c r="C8" s="204"/>
      <c r="D8" s="102"/>
      <c r="E8" s="102"/>
      <c r="F8" s="149"/>
      <c r="G8" s="149"/>
      <c r="H8" s="149"/>
      <c r="I8" s="149"/>
      <c r="J8" s="149"/>
      <c r="K8" s="149"/>
    </row>
    <row r="9" spans="1:11">
      <c r="A9" s="70"/>
      <c r="B9" s="106"/>
      <c r="C9" s="106"/>
      <c r="D9" s="70"/>
      <c r="E9" s="70"/>
    </row>
    <row r="10" spans="1:11">
      <c r="A10" s="70"/>
      <c r="B10" s="104" t="s">
        <v>99</v>
      </c>
      <c r="C10" s="105" t="s">
        <v>100</v>
      </c>
      <c r="D10" s="103"/>
      <c r="E10" s="70"/>
    </row>
    <row r="11" spans="1:11">
      <c r="A11" s="70"/>
      <c r="B11" s="107" t="s">
        <v>99</v>
      </c>
      <c r="C11" s="108" t="s">
        <v>101</v>
      </c>
      <c r="D11" s="70"/>
      <c r="E11" s="70"/>
    </row>
    <row r="12" spans="1:11">
      <c r="A12" s="70"/>
      <c r="B12" s="107" t="s">
        <v>102</v>
      </c>
      <c r="C12" s="108" t="s">
        <v>103</v>
      </c>
      <c r="D12" s="70"/>
      <c r="E12" s="70"/>
    </row>
    <row r="13" spans="1:11">
      <c r="A13" s="70"/>
      <c r="B13" s="107" t="s">
        <v>104</v>
      </c>
      <c r="C13" s="108" t="s">
        <v>105</v>
      </c>
      <c r="D13" s="70"/>
      <c r="E13" s="70"/>
    </row>
    <row r="14" spans="1:11">
      <c r="A14" s="70"/>
      <c r="B14" s="107" t="s">
        <v>106</v>
      </c>
      <c r="C14" s="108" t="s">
        <v>107</v>
      </c>
      <c r="D14" s="70"/>
      <c r="E14" s="70"/>
    </row>
    <row r="15" spans="1:11">
      <c r="A15" s="70"/>
      <c r="B15" s="107" t="s">
        <v>108</v>
      </c>
      <c r="C15" s="108" t="s">
        <v>109</v>
      </c>
      <c r="D15" s="70"/>
      <c r="E15" s="70"/>
    </row>
    <row r="16" spans="1:11">
      <c r="A16" s="70"/>
      <c r="B16" s="107" t="s">
        <v>110</v>
      </c>
      <c r="C16" s="108" t="s">
        <v>111</v>
      </c>
      <c r="D16" s="70"/>
      <c r="E16" s="70"/>
    </row>
    <row r="17" spans="1:5">
      <c r="A17" s="70"/>
      <c r="B17" s="107" t="s">
        <v>112</v>
      </c>
      <c r="C17" s="108" t="s">
        <v>113</v>
      </c>
      <c r="D17" s="70"/>
      <c r="E17" s="70"/>
    </row>
    <row r="18" spans="1:5">
      <c r="A18" s="70"/>
      <c r="B18" s="107" t="s">
        <v>114</v>
      </c>
      <c r="C18" s="108" t="s">
        <v>115</v>
      </c>
      <c r="D18" s="70"/>
      <c r="E18" s="70"/>
    </row>
    <row r="19" spans="1:5">
      <c r="A19" s="70"/>
      <c r="B19" s="107" t="s">
        <v>116</v>
      </c>
      <c r="C19" s="108" t="s">
        <v>117</v>
      </c>
      <c r="D19" s="70"/>
      <c r="E19" s="70"/>
    </row>
    <row r="20" spans="1:5" ht="20.25" customHeight="1">
      <c r="A20" s="70"/>
      <c r="B20" s="114" t="s">
        <v>118</v>
      </c>
      <c r="C20" s="111" t="s">
        <v>119</v>
      </c>
      <c r="D20" s="70"/>
      <c r="E20" s="70"/>
    </row>
    <row r="21" spans="1:5">
      <c r="A21" s="70"/>
      <c r="B21" s="107" t="s">
        <v>120</v>
      </c>
      <c r="C21" s="108" t="s">
        <v>121</v>
      </c>
      <c r="D21" s="70"/>
      <c r="E21" s="70"/>
    </row>
    <row r="22" spans="1:5">
      <c r="A22" s="70"/>
      <c r="B22" s="107" t="s">
        <v>122</v>
      </c>
      <c r="C22" s="108" t="s">
        <v>123</v>
      </c>
      <c r="D22" s="70"/>
      <c r="E22" s="70"/>
    </row>
    <row r="23" spans="1:5">
      <c r="A23" s="70"/>
      <c r="B23" s="107" t="s">
        <v>124</v>
      </c>
      <c r="C23" s="108" t="s">
        <v>125</v>
      </c>
      <c r="D23" s="70"/>
      <c r="E23" s="70"/>
    </row>
    <row r="24" spans="1:5">
      <c r="A24" s="70"/>
      <c r="B24" s="107"/>
      <c r="C24" s="108"/>
      <c r="D24" s="70"/>
      <c r="E24" s="70"/>
    </row>
    <row r="25" spans="1:5">
      <c r="A25" s="70"/>
      <c r="B25" s="104" t="s">
        <v>126</v>
      </c>
      <c r="C25" s="105" t="s">
        <v>100</v>
      </c>
      <c r="D25" s="103"/>
      <c r="E25" s="70"/>
    </row>
    <row r="26" spans="1:5">
      <c r="A26" s="70"/>
      <c r="B26" s="112" t="s">
        <v>127</v>
      </c>
      <c r="C26" s="113" t="s">
        <v>128</v>
      </c>
      <c r="D26" s="70"/>
      <c r="E26" s="70"/>
    </row>
    <row r="27" spans="1:5">
      <c r="A27" s="70"/>
      <c r="B27" s="107" t="s">
        <v>106</v>
      </c>
      <c r="C27" s="108" t="s">
        <v>107</v>
      </c>
      <c r="D27" s="70"/>
      <c r="E27" s="70"/>
    </row>
    <row r="28" spans="1:5">
      <c r="A28" s="70"/>
      <c r="B28" s="112" t="s">
        <v>104</v>
      </c>
      <c r="C28" s="113" t="s">
        <v>129</v>
      </c>
      <c r="D28" s="70"/>
      <c r="E28" s="70"/>
    </row>
    <row r="29" spans="1:5">
      <c r="A29" s="70"/>
      <c r="B29" s="112" t="s">
        <v>130</v>
      </c>
      <c r="C29" s="113" t="s">
        <v>131</v>
      </c>
      <c r="D29" s="70"/>
      <c r="E29" s="70"/>
    </row>
    <row r="30" spans="1:5">
      <c r="A30" s="70"/>
      <c r="B30" s="107" t="s">
        <v>114</v>
      </c>
      <c r="C30" s="108" t="s">
        <v>132</v>
      </c>
      <c r="D30" s="70"/>
      <c r="E30" s="70"/>
    </row>
    <row r="31" spans="1:5">
      <c r="A31" s="70"/>
      <c r="B31" s="112" t="s">
        <v>133</v>
      </c>
      <c r="C31" s="113" t="s">
        <v>134</v>
      </c>
      <c r="D31" s="70"/>
      <c r="E31" s="70"/>
    </row>
    <row r="32" spans="1:5">
      <c r="A32" s="70"/>
      <c r="B32" s="107" t="s">
        <v>122</v>
      </c>
      <c r="C32" s="108" t="s">
        <v>123</v>
      </c>
      <c r="D32" s="70"/>
      <c r="E32" s="70"/>
    </row>
    <row r="33" spans="1:5">
      <c r="A33" s="70"/>
      <c r="B33" s="112"/>
      <c r="C33" s="113"/>
      <c r="D33" s="70"/>
      <c r="E33" s="70"/>
    </row>
    <row r="34" spans="1:5">
      <c r="A34" s="70"/>
      <c r="B34" s="104" t="s">
        <v>135</v>
      </c>
      <c r="C34" s="105" t="s">
        <v>100</v>
      </c>
      <c r="D34" s="103"/>
      <c r="E34" s="70"/>
    </row>
    <row r="35" spans="1:5">
      <c r="A35" s="70"/>
      <c r="B35" s="112" t="s">
        <v>104</v>
      </c>
      <c r="C35" s="113" t="s">
        <v>136</v>
      </c>
      <c r="D35" s="70"/>
      <c r="E35" s="70"/>
    </row>
    <row r="36" spans="1:5">
      <c r="A36" s="70"/>
      <c r="B36" s="112" t="s">
        <v>137</v>
      </c>
      <c r="C36" s="113" t="s">
        <v>138</v>
      </c>
      <c r="D36" s="70"/>
      <c r="E36" s="70"/>
    </row>
    <row r="37" spans="1:5">
      <c r="A37" s="70"/>
      <c r="B37" s="112" t="s">
        <v>139</v>
      </c>
      <c r="C37" s="113" t="s">
        <v>140</v>
      </c>
      <c r="D37" s="70"/>
      <c r="E37" s="70"/>
    </row>
    <row r="38" spans="1:5">
      <c r="A38" s="70"/>
      <c r="B38" s="112" t="s">
        <v>141</v>
      </c>
      <c r="C38" s="113" t="s">
        <v>142</v>
      </c>
      <c r="D38" s="70"/>
      <c r="E38" s="70"/>
    </row>
    <row r="39" spans="1:5">
      <c r="A39" s="70"/>
      <c r="B39" s="112" t="s">
        <v>120</v>
      </c>
      <c r="C39" s="108" t="s">
        <v>121</v>
      </c>
      <c r="D39" s="70"/>
      <c r="E39" s="70"/>
    </row>
    <row r="40" spans="1:5">
      <c r="A40" s="70"/>
      <c r="B40" s="112" t="s">
        <v>143</v>
      </c>
      <c r="C40" s="108"/>
      <c r="D40" s="70"/>
      <c r="E40" s="70"/>
    </row>
    <row r="41" spans="1:5">
      <c r="A41" s="70"/>
      <c r="B41" s="112" t="s">
        <v>144</v>
      </c>
      <c r="C41" s="108"/>
      <c r="D41" s="70"/>
      <c r="E41" s="70"/>
    </row>
    <row r="42" spans="1:5">
      <c r="A42" s="70"/>
      <c r="B42" s="104" t="s">
        <v>143</v>
      </c>
      <c r="C42" s="105" t="s">
        <v>100</v>
      </c>
      <c r="D42" s="103"/>
      <c r="E42" s="70"/>
    </row>
    <row r="43" spans="1:5">
      <c r="A43" s="70"/>
      <c r="B43" s="112" t="s">
        <v>145</v>
      </c>
      <c r="C43" s="113" t="s">
        <v>146</v>
      </c>
      <c r="D43" s="70"/>
      <c r="E43" s="70"/>
    </row>
    <row r="44" spans="1:5">
      <c r="A44" s="70"/>
      <c r="B44" s="112" t="s">
        <v>137</v>
      </c>
      <c r="C44" s="113" t="s">
        <v>138</v>
      </c>
      <c r="D44" s="70"/>
      <c r="E44" s="70"/>
    </row>
    <row r="45" spans="1:5">
      <c r="A45" s="70"/>
      <c r="B45" s="108"/>
      <c r="C45" s="108"/>
      <c r="D45" s="70"/>
      <c r="E45" s="70"/>
    </row>
    <row r="46" spans="1:5">
      <c r="A46" s="70"/>
      <c r="B46" s="104" t="s">
        <v>147</v>
      </c>
      <c r="C46" s="105" t="s">
        <v>100</v>
      </c>
      <c r="D46" s="103"/>
      <c r="E46" s="70"/>
    </row>
    <row r="47" spans="1:5">
      <c r="A47" s="70"/>
      <c r="B47" s="112" t="s">
        <v>104</v>
      </c>
      <c r="C47" s="113" t="s">
        <v>136</v>
      </c>
      <c r="D47" s="70"/>
      <c r="E47" s="70"/>
    </row>
    <row r="48" spans="1:5">
      <c r="A48" s="70"/>
      <c r="B48" s="108"/>
      <c r="C48" s="108"/>
      <c r="D48" s="70"/>
      <c r="E48" s="70"/>
    </row>
    <row r="49" spans="2:5">
      <c r="B49" s="70"/>
      <c r="C49" s="70"/>
      <c r="D49" s="70"/>
      <c r="E49" s="70"/>
    </row>
    <row r="50" spans="2:5">
      <c r="B50" s="70"/>
      <c r="C50" s="70"/>
      <c r="D50" s="70"/>
      <c r="E50" s="70"/>
    </row>
    <row r="51" spans="2:5">
      <c r="B51" s="70"/>
      <c r="C51" s="70"/>
      <c r="D51" s="70"/>
      <c r="E51" s="70"/>
    </row>
  </sheetData>
  <mergeCells count="1">
    <mergeCell ref="B8:C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63CB8-DF60-4DEC-A799-6E6561214F00}">
  <dimension ref="A5:AB76"/>
  <sheetViews>
    <sheetView showGridLines="0" zoomScaleNormal="100" workbookViewId="0">
      <selection activeCell="E14" sqref="E14"/>
    </sheetView>
  </sheetViews>
  <sheetFormatPr defaultColWidth="0" defaultRowHeight="15"/>
  <cols>
    <col min="1" max="4" width="9.140625" customWidth="1"/>
    <col min="5" max="5" width="30" customWidth="1"/>
    <col min="6" max="6" width="4.42578125" customWidth="1"/>
    <col min="7" max="7" width="9.140625" customWidth="1"/>
    <col min="8" max="8" width="3.5703125" customWidth="1"/>
    <col min="9" max="9" width="9.5703125" customWidth="1"/>
    <col min="10" max="10" width="9.140625" bestFit="1" customWidth="1"/>
    <col min="11" max="11" width="25.5703125" customWidth="1"/>
    <col min="12" max="12" width="15.140625" customWidth="1"/>
    <col min="13" max="13" width="12.7109375" customWidth="1"/>
    <col min="14" max="14" width="10.5703125" bestFit="1" customWidth="1"/>
    <col min="15" max="15" width="6.28515625" customWidth="1"/>
    <col min="16" max="16" width="22.28515625" style="20" hidden="1" customWidth="1"/>
    <col min="17" max="17" width="14.7109375" style="20" hidden="1" customWidth="1"/>
    <col min="18" max="18" width="13.7109375" style="20" hidden="1" customWidth="1"/>
    <col min="19" max="19" width="16" style="20" hidden="1" customWidth="1"/>
    <col min="20" max="20" width="37.140625" style="20" hidden="1" customWidth="1"/>
    <col min="21" max="21" width="11" style="20" hidden="1" customWidth="1"/>
    <col min="22" max="22" width="31.28515625" style="20" hidden="1" customWidth="1"/>
    <col min="23" max="23" width="14.42578125" style="20" hidden="1" customWidth="1"/>
    <col min="24" max="24" width="11.7109375" style="20" hidden="1" customWidth="1"/>
    <col min="25" max="25" width="11" style="20" hidden="1" customWidth="1"/>
    <col min="26" max="26" width="9.140625" hidden="1" customWidth="1"/>
    <col min="27" max="28" width="9.140625" style="45" hidden="1" customWidth="1"/>
    <col min="29" max="16384" width="0" style="45" hidden="1"/>
  </cols>
  <sheetData>
    <row r="5" spans="1:26" ht="15" customHeight="1">
      <c r="A5" s="2"/>
      <c r="B5" s="3"/>
      <c r="C5" s="3"/>
      <c r="D5" s="174" t="s">
        <v>148</v>
      </c>
      <c r="E5" s="174"/>
      <c r="F5" s="174"/>
      <c r="G5" s="174"/>
      <c r="H5" s="174"/>
      <c r="I5" s="174"/>
      <c r="J5" s="174"/>
      <c r="K5" s="174"/>
    </row>
    <row r="6" spans="1:26" ht="15" customHeight="1">
      <c r="A6" s="3"/>
      <c r="B6" s="3"/>
      <c r="C6" s="3"/>
      <c r="D6" s="174"/>
      <c r="E6" s="174"/>
      <c r="F6" s="174"/>
      <c r="G6" s="174"/>
      <c r="H6" s="174"/>
      <c r="I6" s="174"/>
      <c r="J6" s="174"/>
      <c r="K6" s="174"/>
    </row>
    <row r="7" spans="1:26" ht="15" customHeight="1">
      <c r="A7" s="4"/>
      <c r="B7" s="4"/>
      <c r="D7" s="174"/>
      <c r="E7" s="174"/>
      <c r="F7" s="174"/>
      <c r="G7" s="174"/>
      <c r="H7" s="174"/>
      <c r="I7" s="174"/>
      <c r="J7" s="174"/>
      <c r="K7" s="174"/>
      <c r="Q7" s="21" t="s">
        <v>1</v>
      </c>
      <c r="R7" s="21"/>
      <c r="S7" s="21"/>
      <c r="T7" s="22" t="s">
        <v>2</v>
      </c>
      <c r="U7" s="20" t="s">
        <v>3</v>
      </c>
      <c r="V7" s="205" t="s">
        <v>149</v>
      </c>
      <c r="W7" s="207" t="s">
        <v>150</v>
      </c>
      <c r="X7" s="90"/>
      <c r="Y7" s="90"/>
      <c r="Z7" s="54"/>
    </row>
    <row r="8" spans="1:26" ht="15" customHeight="1">
      <c r="A8" s="5"/>
      <c r="B8" s="5"/>
      <c r="C8" s="5"/>
      <c r="D8" s="174"/>
      <c r="E8" s="174"/>
      <c r="F8" s="174"/>
      <c r="G8" s="174"/>
      <c r="H8" s="174"/>
      <c r="I8" s="174"/>
      <c r="J8" s="174"/>
      <c r="K8" s="174"/>
      <c r="Q8" s="20" t="s">
        <v>8</v>
      </c>
      <c r="T8" s="20" t="s">
        <v>9</v>
      </c>
      <c r="U8" s="20" t="s">
        <v>10</v>
      </c>
      <c r="V8" s="206"/>
      <c r="W8" s="208"/>
      <c r="X8" s="90"/>
      <c r="Y8" s="90"/>
      <c r="Z8" s="54"/>
    </row>
    <row r="9" spans="1:26" ht="10.5" customHeight="1">
      <c r="A9" s="5"/>
      <c r="B9" s="5"/>
      <c r="C9" s="5"/>
      <c r="D9" s="5"/>
      <c r="Q9" s="20" t="s">
        <v>12</v>
      </c>
      <c r="T9" s="20" t="s">
        <v>13</v>
      </c>
      <c r="V9" s="96" t="s">
        <v>14</v>
      </c>
      <c r="W9" s="86">
        <v>2.13</v>
      </c>
      <c r="X9" s="91"/>
      <c r="Y9" s="91"/>
      <c r="Z9" s="54"/>
    </row>
    <row r="10" spans="1:26" s="46" customFormat="1">
      <c r="A10" s="54"/>
      <c r="B10" s="164" t="s">
        <v>151</v>
      </c>
      <c r="C10" s="165"/>
      <c r="D10" s="165"/>
      <c r="E10" s="165"/>
      <c r="F10" s="165"/>
      <c r="G10" s="165"/>
      <c r="H10" s="165"/>
      <c r="I10" s="165"/>
      <c r="J10" s="165"/>
      <c r="K10" s="165"/>
      <c r="L10" s="165"/>
      <c r="M10" s="166"/>
      <c r="N10" s="54"/>
      <c r="O10" s="54"/>
      <c r="P10" s="26"/>
      <c r="Q10" s="26" t="s">
        <v>16</v>
      </c>
      <c r="R10" s="26"/>
      <c r="S10" s="26"/>
      <c r="T10" s="26" t="s">
        <v>17</v>
      </c>
      <c r="U10" s="55"/>
      <c r="V10" s="97" t="s">
        <v>18</v>
      </c>
      <c r="W10" s="87"/>
      <c r="X10" s="92"/>
      <c r="Y10" s="92"/>
      <c r="Z10" s="54"/>
    </row>
    <row r="11" spans="1:26" ht="15.75" customHeight="1">
      <c r="T11" s="20" t="s">
        <v>19</v>
      </c>
      <c r="U11" s="22"/>
      <c r="V11" s="96" t="s">
        <v>20</v>
      </c>
      <c r="W11" s="86">
        <v>1.74</v>
      </c>
      <c r="X11" s="91"/>
      <c r="Y11" s="91"/>
      <c r="Z11" s="54"/>
    </row>
    <row r="12" spans="1:26">
      <c r="B12" s="158" t="s">
        <v>21</v>
      </c>
      <c r="C12" s="158"/>
      <c r="D12" s="158"/>
      <c r="I12" s="158" t="s">
        <v>152</v>
      </c>
      <c r="J12" s="158"/>
      <c r="K12" s="158"/>
      <c r="V12" s="100" t="s">
        <v>23</v>
      </c>
      <c r="W12" s="88"/>
      <c r="X12" s="91"/>
      <c r="Y12" s="91"/>
    </row>
    <row r="13" spans="1:26" ht="21.75" customHeight="1" thickBot="1">
      <c r="H13" s="8"/>
      <c r="I13" s="72"/>
      <c r="J13" s="72"/>
      <c r="K13" s="72"/>
      <c r="L13" s="72"/>
      <c r="M13" s="72"/>
      <c r="N13" s="15"/>
      <c r="O13" s="15"/>
      <c r="V13" s="96" t="s">
        <v>28</v>
      </c>
      <c r="W13" s="86">
        <v>1.74</v>
      </c>
      <c r="X13" s="91"/>
      <c r="Y13" s="91"/>
      <c r="Z13" s="54"/>
    </row>
    <row r="14" spans="1:26" ht="17.25" customHeight="1" thickBot="1">
      <c r="B14" s="155" t="s">
        <v>29</v>
      </c>
      <c r="C14" s="156"/>
      <c r="D14" s="157"/>
      <c r="E14" s="1"/>
      <c r="H14" s="8"/>
      <c r="I14" s="167" t="s">
        <v>153</v>
      </c>
      <c r="J14" s="168"/>
      <c r="K14" s="169"/>
      <c r="L14" s="170">
        <f>SUM(L32,L42,L52,L62,L72)</f>
        <v>0</v>
      </c>
      <c r="M14" s="171"/>
      <c r="N14" s="15"/>
      <c r="O14" s="15"/>
      <c r="V14" s="101" t="s">
        <v>30</v>
      </c>
      <c r="W14" s="89"/>
      <c r="X14" s="91"/>
      <c r="Y14" s="91"/>
      <c r="Z14" s="54"/>
    </row>
    <row r="15" spans="1:26" ht="15.75" customHeight="1" thickBot="1">
      <c r="A15" s="7"/>
      <c r="I15" s="72"/>
      <c r="J15" s="72"/>
      <c r="K15" s="72"/>
      <c r="L15" s="72"/>
      <c r="M15" s="72"/>
      <c r="N15" s="15"/>
      <c r="O15" s="15"/>
      <c r="T15" s="21" t="s">
        <v>31</v>
      </c>
      <c r="Z15" s="54"/>
    </row>
    <row r="16" spans="1:26" ht="15.75" thickBot="1">
      <c r="B16" s="155" t="s">
        <v>32</v>
      </c>
      <c r="C16" s="156"/>
      <c r="D16" s="157"/>
      <c r="E16" s="1"/>
      <c r="I16" s="167" t="s">
        <v>83</v>
      </c>
      <c r="J16" s="168"/>
      <c r="K16" s="169"/>
      <c r="L16" s="172" t="s">
        <v>154</v>
      </c>
      <c r="M16" s="173"/>
      <c r="T16" s="20" t="s">
        <v>34</v>
      </c>
      <c r="Z16" s="54"/>
    </row>
    <row r="17" spans="2:27" ht="15.75" customHeight="1" thickBot="1">
      <c r="I17" s="74"/>
      <c r="J17" s="74"/>
      <c r="K17" s="74"/>
      <c r="L17" s="48"/>
      <c r="M17" s="81"/>
      <c r="Q17" s="21" t="s">
        <v>155</v>
      </c>
      <c r="R17" s="21" t="s">
        <v>156</v>
      </c>
      <c r="S17" s="21"/>
      <c r="T17" s="20" t="s">
        <v>37</v>
      </c>
      <c r="V17" s="205" t="s">
        <v>149</v>
      </c>
      <c r="W17" s="211" t="s">
        <v>157</v>
      </c>
    </row>
    <row r="18" spans="2:27" ht="15.75" customHeight="1" thickBot="1">
      <c r="B18" s="155" t="s">
        <v>38</v>
      </c>
      <c r="C18" s="156"/>
      <c r="D18" s="157"/>
      <c r="E18" s="1"/>
      <c r="I18" s="74"/>
      <c r="J18" s="74"/>
      <c r="K18" s="74"/>
      <c r="L18" s="147"/>
      <c r="M18" s="81"/>
      <c r="Q18" s="21"/>
      <c r="R18" s="21"/>
      <c r="S18" s="21"/>
      <c r="T18" s="20" t="s">
        <v>40</v>
      </c>
      <c r="V18" s="206"/>
      <c r="W18" s="212"/>
    </row>
    <row r="19" spans="2:27" ht="15.75" customHeight="1" thickBot="1">
      <c r="I19" s="74"/>
      <c r="J19" s="74"/>
      <c r="K19" s="74"/>
      <c r="L19" s="147"/>
      <c r="M19" s="81"/>
      <c r="Q19" s="21"/>
      <c r="R19" s="21"/>
      <c r="S19" s="21"/>
      <c r="V19" s="96" t="s">
        <v>158</v>
      </c>
      <c r="W19" s="86">
        <v>1.45</v>
      </c>
    </row>
    <row r="20" spans="2:27" ht="15.75" customHeight="1" thickBot="1">
      <c r="B20" s="155" t="s">
        <v>42</v>
      </c>
      <c r="C20" s="156"/>
      <c r="D20" s="157"/>
      <c r="E20" s="16"/>
      <c r="I20" s="76"/>
      <c r="J20" s="76"/>
      <c r="K20" s="76"/>
      <c r="L20" s="147"/>
      <c r="M20" s="81"/>
      <c r="P20" s="20" t="s">
        <v>44</v>
      </c>
      <c r="Q20" s="39" cm="1">
        <f t="array" ref="Q20">_xlfn.IFS($E$32&lt;=11,W9, $E$32&gt;=12,W10, $E$32=0, 0)</f>
        <v>2.13</v>
      </c>
      <c r="R20" s="39">
        <f>W19</f>
        <v>1.45</v>
      </c>
      <c r="S20" s="40"/>
      <c r="V20" s="97" t="s">
        <v>8</v>
      </c>
      <c r="W20" s="87">
        <v>1.76</v>
      </c>
    </row>
    <row r="21" spans="2:27" ht="15.75" customHeight="1" thickBot="1">
      <c r="B21" s="163" t="s">
        <v>45</v>
      </c>
      <c r="C21" s="163"/>
      <c r="D21" s="163"/>
      <c r="E21" s="163"/>
      <c r="I21" s="74"/>
      <c r="J21" s="74"/>
      <c r="K21" s="74"/>
      <c r="L21" s="147"/>
      <c r="M21" s="81"/>
      <c r="P21" s="20" t="s">
        <v>47</v>
      </c>
      <c r="Q21" s="40">
        <f>IF($E$26=$Q$8,$Q$20,0)</f>
        <v>0</v>
      </c>
      <c r="R21" s="40">
        <f>IF($E$26=$Q$8,$R$20,0)</f>
        <v>0</v>
      </c>
      <c r="S21" s="40"/>
      <c r="T21" s="20" t="s">
        <v>48</v>
      </c>
      <c r="V21" s="98" t="s">
        <v>159</v>
      </c>
      <c r="W21" s="99">
        <v>1.76</v>
      </c>
    </row>
    <row r="22" spans="2:27" ht="15.75" customHeight="1" thickBot="1">
      <c r="B22" s="155" t="s">
        <v>49</v>
      </c>
      <c r="C22" s="156"/>
      <c r="D22" s="157"/>
      <c r="E22" s="16"/>
      <c r="I22" s="74"/>
      <c r="J22" s="74"/>
      <c r="K22" s="74"/>
      <c r="L22" s="147"/>
      <c r="M22" s="81"/>
      <c r="Q22" s="40"/>
      <c r="R22" s="40"/>
      <c r="S22" s="40"/>
      <c r="T22" s="20" t="s">
        <v>51</v>
      </c>
      <c r="V22" s="93"/>
      <c r="W22" s="93"/>
    </row>
    <row r="23" spans="2:27" ht="15.75" customHeight="1" thickBot="1">
      <c r="I23" s="74"/>
      <c r="J23" s="74"/>
      <c r="K23" s="74"/>
      <c r="L23" s="147"/>
      <c r="M23" s="81"/>
      <c r="Q23" s="40"/>
      <c r="R23" s="40"/>
      <c r="S23" s="40"/>
      <c r="T23" s="20" t="s">
        <v>53</v>
      </c>
      <c r="V23" s="93"/>
      <c r="W23" s="93"/>
    </row>
    <row r="24" spans="2:27" ht="15.75" customHeight="1" thickBot="1">
      <c r="B24" s="155" t="s">
        <v>2</v>
      </c>
      <c r="C24" s="156"/>
      <c r="D24" s="157"/>
      <c r="E24" s="16"/>
      <c r="F24" s="48"/>
      <c r="I24" s="74"/>
      <c r="J24" s="74"/>
      <c r="K24" s="74"/>
      <c r="L24" s="74"/>
      <c r="M24" s="81"/>
      <c r="Q24" s="40"/>
      <c r="R24" s="40"/>
      <c r="S24" s="40"/>
      <c r="T24" s="20" t="s">
        <v>16</v>
      </c>
      <c r="V24" s="209"/>
      <c r="W24" s="210" t="s">
        <v>160</v>
      </c>
    </row>
    <row r="25" spans="2:27" ht="15.75" thickBot="1">
      <c r="G25" s="10" t="s">
        <v>55</v>
      </c>
      <c r="I25" s="74"/>
      <c r="J25" s="74"/>
      <c r="K25" s="74"/>
      <c r="L25" s="74"/>
      <c r="M25" s="81"/>
      <c r="Q25" s="40"/>
      <c r="R25" s="40"/>
      <c r="S25" s="40"/>
      <c r="V25" s="209"/>
      <c r="W25" s="210"/>
    </row>
    <row r="26" spans="2:27" ht="15.75" customHeight="1" thickBot="1">
      <c r="B26" s="155" t="s">
        <v>56</v>
      </c>
      <c r="C26" s="156"/>
      <c r="D26" s="157"/>
      <c r="E26" s="16"/>
      <c r="G26" s="6"/>
      <c r="I26" s="74"/>
      <c r="J26" s="74"/>
      <c r="K26" s="74"/>
      <c r="L26" s="75"/>
      <c r="M26" s="73"/>
      <c r="Q26" s="40"/>
      <c r="R26" s="40"/>
      <c r="S26" s="40"/>
      <c r="T26" s="45"/>
      <c r="V26" s="94"/>
      <c r="W26" s="91"/>
    </row>
    <row r="27" spans="2:27" ht="15.75" customHeight="1">
      <c r="I27" s="77"/>
      <c r="J27" s="77"/>
      <c r="K27" s="77"/>
      <c r="L27" s="78"/>
      <c r="M27" s="79"/>
      <c r="Q27" s="41">
        <f>$Q$20-$Q$21</f>
        <v>2.13</v>
      </c>
      <c r="R27" s="41">
        <f>$R$20-$R$21</f>
        <v>1.45</v>
      </c>
      <c r="S27" s="41"/>
      <c r="T27" s="45"/>
      <c r="V27" s="95"/>
      <c r="W27" s="92"/>
      <c r="Z27" s="54"/>
      <c r="AA27" s="46"/>
    </row>
    <row r="28" spans="2:27" ht="15.75" customHeight="1">
      <c r="B28" s="158" t="s">
        <v>99</v>
      </c>
      <c r="C28" s="158"/>
      <c r="D28" s="158"/>
      <c r="I28" s="158" t="s">
        <v>161</v>
      </c>
      <c r="J28" s="158"/>
      <c r="K28" s="158"/>
      <c r="L28" s="80"/>
      <c r="M28" s="81"/>
      <c r="P28" s="20" t="s">
        <v>60</v>
      </c>
      <c r="Q28" s="40" cm="1">
        <f t="array" ref="Q28">_xlfn.IFS($E$32&lt;=11,W11, $E$32&gt;=12,W12, $E$32=0,"")</f>
        <v>1.74</v>
      </c>
      <c r="R28" s="40">
        <f>W20</f>
        <v>1.76</v>
      </c>
      <c r="S28" s="40"/>
      <c r="V28" s="94"/>
      <c r="W28" s="91"/>
      <c r="Z28" s="54"/>
      <c r="AA28" s="46"/>
    </row>
    <row r="29" spans="2:27" ht="15.75" customHeight="1" thickBot="1">
      <c r="I29" s="82"/>
      <c r="J29" s="82"/>
      <c r="K29" s="82"/>
      <c r="P29" s="20" t="s">
        <v>62</v>
      </c>
      <c r="Q29" s="41">
        <f>IF($E$26=$Q$9,$Q$28,0)</f>
        <v>0</v>
      </c>
      <c r="R29" s="41">
        <f>IF($E$26=$Q$9,$R$28,0)</f>
        <v>0</v>
      </c>
      <c r="S29" s="41"/>
      <c r="V29" s="94"/>
      <c r="W29" s="91"/>
      <c r="Z29" s="54"/>
      <c r="AA29" s="46"/>
    </row>
    <row r="30" spans="2:27" ht="15.75" customHeight="1" thickBot="1">
      <c r="B30" s="155" t="s">
        <v>63</v>
      </c>
      <c r="C30" s="156"/>
      <c r="D30" s="157"/>
      <c r="E30" s="17"/>
      <c r="G30" s="9"/>
      <c r="I30" s="155" t="s">
        <v>65</v>
      </c>
      <c r="J30" s="156"/>
      <c r="K30" s="157"/>
      <c r="L30" s="12"/>
      <c r="M30" s="11" t="e">
        <f>L32/E30</f>
        <v>#DIV/0!</v>
      </c>
      <c r="N30" s="11" t="s">
        <v>66</v>
      </c>
      <c r="Q30" s="41">
        <f>$Q$28-$Q$29</f>
        <v>1.74</v>
      </c>
      <c r="R30" s="41">
        <f>$R$28-$R$29</f>
        <v>1.76</v>
      </c>
      <c r="S30" s="41"/>
      <c r="V30" s="94"/>
      <c r="W30" s="91"/>
    </row>
    <row r="31" spans="2:27" ht="15.75" customHeight="1" thickBot="1">
      <c r="G31" s="10" t="s">
        <v>64</v>
      </c>
      <c r="P31" s="20" t="s">
        <v>67</v>
      </c>
      <c r="Q31" s="41">
        <f>SUM($Q$27,$Q$30)</f>
        <v>3.87</v>
      </c>
      <c r="R31" s="41">
        <f>SUM($R$27,$R$30)</f>
        <v>3.21</v>
      </c>
      <c r="S31" s="41"/>
      <c r="V31" s="94"/>
      <c r="W31" s="91"/>
    </row>
    <row r="32" spans="2:27" ht="15.75" customHeight="1" thickBot="1">
      <c r="B32" s="155" t="s">
        <v>68</v>
      </c>
      <c r="C32" s="156"/>
      <c r="D32" s="157"/>
      <c r="E32" s="1"/>
      <c r="G32" s="6"/>
      <c r="I32" s="155" t="s">
        <v>76</v>
      </c>
      <c r="J32" s="156"/>
      <c r="K32" s="157"/>
      <c r="L32" s="11">
        <f>Q42</f>
        <v>0</v>
      </c>
    </row>
    <row r="33" spans="1:26" s="20" customFormat="1" ht="15.75" thickBot="1">
      <c r="A33"/>
      <c r="B33"/>
      <c r="C33"/>
      <c r="D33"/>
      <c r="E33"/>
      <c r="F33"/>
      <c r="G33" s="10" t="s">
        <v>69</v>
      </c>
      <c r="H33"/>
      <c r="I33" s="13"/>
      <c r="J33" s="13"/>
      <c r="K33" s="13"/>
      <c r="L33" s="14"/>
      <c r="M33"/>
      <c r="N33" s="10"/>
      <c r="O33"/>
      <c r="P33" s="20" t="s">
        <v>71</v>
      </c>
      <c r="Q33" s="20" cm="1">
        <f t="array" ref="Q33">_xlfn.IFS($E$32&lt;=11,W13, $E$32&gt;=12,W14)</f>
        <v>1.74</v>
      </c>
      <c r="R33" s="41">
        <f>W21</f>
        <v>1.76</v>
      </c>
      <c r="Z33"/>
    </row>
    <row r="34" spans="1:26" s="20" customFormat="1" ht="15.75" thickBot="1">
      <c r="A34"/>
      <c r="B34" s="155" t="s">
        <v>72</v>
      </c>
      <c r="C34" s="156"/>
      <c r="D34" s="157"/>
      <c r="E34" s="1"/>
      <c r="F34"/>
      <c r="G34" s="6"/>
      <c r="H34"/>
      <c r="I34" s="150"/>
      <c r="J34" s="150"/>
      <c r="K34" s="150"/>
      <c r="L34" s="150"/>
      <c r="M34" s="150"/>
      <c r="N34" s="70"/>
      <c r="O34"/>
      <c r="Z34"/>
    </row>
    <row r="35" spans="1:26" s="20" customFormat="1" ht="15.75" customHeight="1" thickBot="1">
      <c r="A35"/>
      <c r="B35"/>
      <c r="C35"/>
      <c r="D35"/>
      <c r="E35"/>
      <c r="F35"/>
      <c r="G35"/>
      <c r="H35"/>
      <c r="I35"/>
      <c r="J35"/>
      <c r="K35"/>
      <c r="L35"/>
      <c r="M35"/>
      <c r="N35"/>
      <c r="O35"/>
      <c r="Z35"/>
    </row>
    <row r="36" spans="1:26" s="20" customFormat="1" ht="15.75" customHeight="1" thickBot="1">
      <c r="A36"/>
      <c r="B36" s="155" t="s">
        <v>75</v>
      </c>
      <c r="C36" s="156"/>
      <c r="D36" s="157"/>
      <c r="E36" s="1"/>
      <c r="F36"/>
      <c r="G36"/>
      <c r="H36"/>
      <c r="I36" s="83"/>
      <c r="J36" s="83"/>
      <c r="K36" s="83"/>
      <c r="L36" s="146"/>
      <c r="M36" s="146"/>
      <c r="N36"/>
      <c r="O36"/>
      <c r="P36" s="20" t="s">
        <v>77</v>
      </c>
      <c r="Q36" s="20">
        <f>IF(AND($E$26=$Q$8,$E$20=$T$18),$Q$33,$Q$31)</f>
        <v>3.87</v>
      </c>
      <c r="R36" s="20">
        <f>IF(AND($E$26=$Q$8,$E$20=$T$18),$R$33,$R$31)</f>
        <v>3.21</v>
      </c>
      <c r="Z36"/>
    </row>
    <row r="37" spans="1:26" s="20" customFormat="1" ht="15.75" customHeight="1">
      <c r="A37"/>
      <c r="B37" s="71"/>
      <c r="C37" s="71"/>
      <c r="D37" s="71"/>
      <c r="E37" s="71"/>
      <c r="F37"/>
      <c r="G37"/>
      <c r="H37"/>
      <c r="I37"/>
      <c r="J37"/>
      <c r="K37"/>
      <c r="L37"/>
      <c r="M37"/>
      <c r="N37"/>
      <c r="O37"/>
      <c r="P37" s="20" t="s">
        <v>6</v>
      </c>
      <c r="Q37" s="42" cm="1">
        <f t="array" ref="Q37">_xlfn.IFS($Q$36="","",$Q$36&gt;=0,$E$30*$Q$36)</f>
        <v>0</v>
      </c>
      <c r="R37" s="42" cm="1">
        <f t="array" ref="R37">_xlfn.IFS($R$36="","",$R$36&gt;=0,$E$40*$R$36)</f>
        <v>0</v>
      </c>
      <c r="S37" s="42"/>
      <c r="Z37"/>
    </row>
    <row r="38" spans="1:26" s="20" customFormat="1" ht="15.75" customHeight="1">
      <c r="A38"/>
      <c r="B38" s="158" t="s">
        <v>126</v>
      </c>
      <c r="C38" s="158"/>
      <c r="D38" s="158"/>
      <c r="E38"/>
      <c r="F38"/>
      <c r="G38"/>
      <c r="H38"/>
      <c r="I38" s="158" t="s">
        <v>162</v>
      </c>
      <c r="J38" s="158"/>
      <c r="K38" s="158"/>
      <c r="L38" s="80"/>
      <c r="M38" s="81"/>
      <c r="N38"/>
      <c r="O38"/>
      <c r="P38" s="20" t="s">
        <v>81</v>
      </c>
      <c r="Q38" s="43">
        <f>L30</f>
        <v>0</v>
      </c>
      <c r="R38" s="43">
        <f>L40</f>
        <v>0</v>
      </c>
      <c r="S38" s="43"/>
      <c r="Z38"/>
    </row>
    <row r="39" spans="1:26" s="20" customFormat="1" ht="15.75" customHeight="1" thickBot="1">
      <c r="A39"/>
      <c r="B39"/>
      <c r="C39"/>
      <c r="D39"/>
      <c r="E39"/>
      <c r="F39"/>
      <c r="G39"/>
      <c r="H39"/>
      <c r="I39" s="82"/>
      <c r="J39" s="82"/>
      <c r="K39" s="82"/>
      <c r="L39"/>
      <c r="M39"/>
      <c r="N39"/>
      <c r="O39" s="10"/>
      <c r="P39" s="20" t="s">
        <v>82</v>
      </c>
      <c r="Q39" s="44">
        <f>MIN($Q$38,$Q$37)</f>
        <v>0</v>
      </c>
      <c r="R39" s="44">
        <f>MIN($R$38,$R$37)</f>
        <v>0</v>
      </c>
      <c r="S39" s="44"/>
      <c r="Z39"/>
    </row>
    <row r="40" spans="1:26" s="20" customFormat="1" ht="15.75" customHeight="1" thickBot="1">
      <c r="A40"/>
      <c r="B40" s="155" t="s">
        <v>63</v>
      </c>
      <c r="C40" s="156"/>
      <c r="D40" s="157"/>
      <c r="E40" s="17"/>
      <c r="F40"/>
      <c r="G40" s="9"/>
      <c r="H40"/>
      <c r="I40" s="155" t="s">
        <v>65</v>
      </c>
      <c r="J40" s="156"/>
      <c r="K40" s="157"/>
      <c r="L40" s="12"/>
      <c r="M40" s="11" t="e">
        <f>L42/E40</f>
        <v>#DIV/0!</v>
      </c>
      <c r="N40" s="11" t="s">
        <v>66</v>
      </c>
      <c r="O40" s="10"/>
      <c r="Q40" s="44"/>
      <c r="R40" s="44"/>
      <c r="S40" s="44"/>
      <c r="Z40"/>
    </row>
    <row r="41" spans="1:26" s="20" customFormat="1" ht="15.75" customHeight="1" thickBot="1">
      <c r="A41"/>
      <c r="B41"/>
      <c r="C41"/>
      <c r="D41"/>
      <c r="E41"/>
      <c r="F41"/>
      <c r="G41" s="10" t="s">
        <v>64</v>
      </c>
      <c r="H41"/>
      <c r="I41"/>
      <c r="J41"/>
      <c r="K41"/>
      <c r="L41"/>
      <c r="M41"/>
      <c r="N41"/>
      <c r="O41" s="10"/>
      <c r="Q41" s="44"/>
      <c r="R41" s="44"/>
      <c r="S41" s="44"/>
      <c r="Z41"/>
    </row>
    <row r="42" spans="1:26" s="20" customFormat="1" ht="15.75" customHeight="1" thickBot="1">
      <c r="A42"/>
      <c r="B42" s="155" t="s">
        <v>68</v>
      </c>
      <c r="C42" s="156"/>
      <c r="D42" s="157"/>
      <c r="E42" s="1"/>
      <c r="F42"/>
      <c r="G42" s="6"/>
      <c r="H42" s="71"/>
      <c r="I42" s="155" t="s">
        <v>76</v>
      </c>
      <c r="J42" s="156"/>
      <c r="K42" s="157"/>
      <c r="L42" s="11">
        <f>R42</f>
        <v>0</v>
      </c>
      <c r="M42"/>
      <c r="N42"/>
      <c r="O42" s="10"/>
      <c r="P42" s="20" t="s">
        <v>85</v>
      </c>
      <c r="Q42" s="44">
        <f>MAX(0,Q39)</f>
        <v>0</v>
      </c>
      <c r="R42" s="44">
        <f>MAX(0,R39)</f>
        <v>0</v>
      </c>
      <c r="Z42"/>
    </row>
    <row r="43" spans="1:26" s="20" customFormat="1" ht="15.75" thickBot="1">
      <c r="A43"/>
      <c r="B43"/>
      <c r="C43"/>
      <c r="D43"/>
      <c r="E43"/>
      <c r="F43"/>
      <c r="G43" s="10" t="s">
        <v>69</v>
      </c>
      <c r="H43" s="71"/>
      <c r="I43" s="71"/>
      <c r="J43" s="71"/>
      <c r="K43" s="71"/>
      <c r="L43" s="71"/>
      <c r="M43" s="71"/>
      <c r="N43"/>
      <c r="O43"/>
      <c r="R43" s="53"/>
      <c r="S43" s="53"/>
      <c r="Z43"/>
    </row>
    <row r="44" spans="1:26" s="20" customFormat="1" ht="15.75" thickBot="1">
      <c r="A44"/>
      <c r="B44" s="155" t="s">
        <v>72</v>
      </c>
      <c r="C44" s="156"/>
      <c r="D44" s="157"/>
      <c r="E44" s="1"/>
      <c r="F44"/>
      <c r="G44" s="6"/>
      <c r="H44" s="71"/>
      <c r="I44" s="150"/>
      <c r="J44" s="150"/>
      <c r="K44" s="150"/>
      <c r="L44" s="150"/>
      <c r="M44" s="150"/>
      <c r="N44" s="70"/>
      <c r="O44"/>
      <c r="R44" s="43"/>
      <c r="S44" s="43"/>
      <c r="Z44"/>
    </row>
    <row r="45" spans="1:26" s="20" customFormat="1" ht="15.75" customHeight="1" thickBot="1">
      <c r="A45"/>
      <c r="B45"/>
      <c r="C45"/>
      <c r="D45"/>
      <c r="E45"/>
      <c r="F45"/>
      <c r="G45"/>
      <c r="H45" s="71"/>
      <c r="I45" s="71"/>
      <c r="J45" s="71"/>
      <c r="K45" s="71"/>
      <c r="L45" s="71"/>
      <c r="M45" s="71"/>
      <c r="N45"/>
      <c r="O45"/>
      <c r="Z45"/>
    </row>
    <row r="46" spans="1:26" s="20" customFormat="1" ht="15.75" thickBot="1">
      <c r="A46"/>
      <c r="B46" s="155" t="s">
        <v>75</v>
      </c>
      <c r="C46" s="156"/>
      <c r="D46" s="157"/>
      <c r="E46" s="1"/>
      <c r="F46"/>
      <c r="G46"/>
      <c r="H46"/>
      <c r="I46"/>
      <c r="J46"/>
      <c r="K46"/>
      <c r="L46"/>
      <c r="M46"/>
      <c r="N46"/>
      <c r="O46"/>
      <c r="R46" s="43"/>
      <c r="S46" s="43"/>
      <c r="Z46"/>
    </row>
    <row r="48" spans="1:26" s="20" customFormat="1">
      <c r="A48"/>
      <c r="B48"/>
      <c r="C48"/>
      <c r="D48"/>
      <c r="E48"/>
      <c r="F48"/>
      <c r="G48"/>
      <c r="H48"/>
      <c r="I48"/>
      <c r="J48"/>
      <c r="K48"/>
      <c r="L48"/>
      <c r="M48"/>
      <c r="N48"/>
      <c r="O48"/>
      <c r="P48" s="50"/>
      <c r="Z48"/>
    </row>
    <row r="49" spans="1:26" s="20" customFormat="1">
      <c r="A49"/>
      <c r="B49"/>
      <c r="C49"/>
      <c r="D49"/>
      <c r="E49"/>
      <c r="F49"/>
      <c r="G49"/>
      <c r="H49"/>
      <c r="I49"/>
      <c r="J49"/>
      <c r="K49"/>
      <c r="L49"/>
      <c r="M49"/>
      <c r="N49"/>
      <c r="O49"/>
      <c r="Z49"/>
    </row>
    <row r="50" spans="1:26" s="20" customFormat="1">
      <c r="A50"/>
      <c r="B50"/>
      <c r="C50"/>
      <c r="D50"/>
      <c r="E50"/>
      <c r="F50"/>
      <c r="G50"/>
      <c r="H50"/>
      <c r="I50"/>
      <c r="J50"/>
      <c r="K50"/>
      <c r="L50"/>
      <c r="M50"/>
      <c r="N50"/>
      <c r="O50"/>
      <c r="P50" s="83"/>
      <c r="Q50" s="83"/>
      <c r="R50" s="83"/>
      <c r="S50" s="13"/>
      <c r="T50" s="14"/>
      <c r="U50"/>
      <c r="V50"/>
      <c r="Z50"/>
    </row>
    <row r="51" spans="1:26" s="20" customFormat="1">
      <c r="A51"/>
      <c r="B51"/>
      <c r="C51"/>
      <c r="D51"/>
      <c r="E51"/>
      <c r="F51"/>
      <c r="G51"/>
      <c r="H51"/>
      <c r="I51"/>
      <c r="J51"/>
      <c r="K51"/>
      <c r="L51"/>
      <c r="M51"/>
      <c r="N51"/>
      <c r="O51"/>
      <c r="P51" s="48"/>
      <c r="Q51" s="48"/>
      <c r="R51" s="48"/>
      <c r="S51" s="48"/>
      <c r="T51" s="14"/>
      <c r="U51"/>
      <c r="V51"/>
      <c r="Z51"/>
    </row>
    <row r="52" spans="1:26" s="20" customFormat="1">
      <c r="A52"/>
      <c r="B52"/>
      <c r="C52"/>
      <c r="D52"/>
      <c r="E52"/>
      <c r="F52"/>
      <c r="G52"/>
      <c r="H52"/>
      <c r="I52"/>
      <c r="J52"/>
      <c r="K52"/>
      <c r="L52"/>
      <c r="M52"/>
      <c r="N52"/>
      <c r="O52"/>
      <c r="P52" s="83"/>
      <c r="Q52" s="83"/>
      <c r="R52" s="83"/>
      <c r="S52" s="13"/>
      <c r="T52" s="14"/>
      <c r="U52"/>
      <c r="V52"/>
      <c r="Z52"/>
    </row>
    <row r="53" spans="1:26" s="20" customFormat="1">
      <c r="A53"/>
      <c r="B53"/>
      <c r="C53"/>
      <c r="D53"/>
      <c r="E53"/>
      <c r="F53"/>
      <c r="G53"/>
      <c r="H53"/>
      <c r="I53"/>
      <c r="J53"/>
      <c r="K53"/>
      <c r="L53"/>
      <c r="M53"/>
      <c r="N53"/>
      <c r="O53"/>
      <c r="P53"/>
      <c r="Q53"/>
      <c r="R53"/>
      <c r="S53"/>
      <c r="T53"/>
      <c r="U53"/>
      <c r="V53" s="10"/>
      <c r="Z53"/>
    </row>
    <row r="54" spans="1:26" s="20" customFormat="1">
      <c r="A54"/>
      <c r="B54"/>
      <c r="C54"/>
      <c r="D54"/>
      <c r="E54"/>
      <c r="F54"/>
      <c r="G54"/>
      <c r="H54"/>
      <c r="I54"/>
      <c r="J54"/>
      <c r="K54"/>
      <c r="L54"/>
      <c r="M54"/>
      <c r="N54"/>
      <c r="O54"/>
      <c r="P54" s="83"/>
      <c r="Q54" s="83"/>
      <c r="R54" s="83"/>
      <c r="S54" s="13"/>
      <c r="T54" s="48"/>
      <c r="U54"/>
      <c r="V54"/>
      <c r="Z54"/>
    </row>
    <row r="55" spans="1:26" s="20" customFormat="1">
      <c r="A55"/>
      <c r="B55"/>
      <c r="C55"/>
      <c r="D55"/>
      <c r="E55"/>
      <c r="F55"/>
      <c r="G55"/>
      <c r="H55"/>
      <c r="I55"/>
      <c r="J55"/>
      <c r="K55"/>
      <c r="L55"/>
      <c r="M55"/>
      <c r="N55"/>
      <c r="O55"/>
      <c r="Z55"/>
    </row>
    <row r="56" spans="1:26" s="20" customFormat="1">
      <c r="A56"/>
      <c r="B56"/>
      <c r="C56"/>
      <c r="D56"/>
      <c r="E56"/>
      <c r="F56"/>
      <c r="G56"/>
      <c r="H56"/>
      <c r="I56"/>
      <c r="J56"/>
      <c r="K56"/>
      <c r="L56"/>
      <c r="M56"/>
      <c r="N56"/>
      <c r="O56"/>
      <c r="T56" s="85"/>
      <c r="Z56"/>
    </row>
    <row r="57" spans="1:26" s="20" customFormat="1" ht="15.75" customHeight="1">
      <c r="A57"/>
      <c r="B57"/>
      <c r="C57"/>
      <c r="D57"/>
      <c r="E57"/>
      <c r="F57"/>
      <c r="G57"/>
      <c r="H57"/>
      <c r="I57"/>
      <c r="J57"/>
      <c r="K57"/>
      <c r="L57"/>
      <c r="M57"/>
      <c r="N57"/>
      <c r="O57"/>
      <c r="T57" s="44"/>
      <c r="Z57"/>
    </row>
    <row r="58" spans="1:26" s="20" customFormat="1">
      <c r="A58"/>
      <c r="B58"/>
      <c r="C58"/>
      <c r="D58"/>
      <c r="E58"/>
      <c r="F58"/>
      <c r="G58"/>
      <c r="H58"/>
      <c r="I58"/>
      <c r="J58"/>
      <c r="K58"/>
      <c r="L58"/>
      <c r="M58"/>
      <c r="N58"/>
      <c r="O58"/>
      <c r="P58" s="83"/>
      <c r="Q58" s="83"/>
      <c r="R58" s="83"/>
      <c r="T58" s="14"/>
      <c r="Z58"/>
    </row>
    <row r="59" spans="1:26" s="20" customFormat="1">
      <c r="A59"/>
      <c r="B59"/>
      <c r="C59"/>
      <c r="D59"/>
      <c r="E59"/>
      <c r="F59"/>
      <c r="G59"/>
      <c r="H59"/>
      <c r="I59"/>
      <c r="J59"/>
      <c r="K59"/>
      <c r="L59"/>
      <c r="M59"/>
      <c r="N59"/>
      <c r="O59"/>
      <c r="Z59"/>
    </row>
    <row r="60" spans="1:26" s="20" customFormat="1">
      <c r="A60"/>
      <c r="B60"/>
      <c r="C60"/>
      <c r="D60"/>
      <c r="E60"/>
      <c r="F60"/>
      <c r="G60"/>
      <c r="H60"/>
      <c r="I60"/>
      <c r="J60"/>
      <c r="K60"/>
      <c r="L60"/>
      <c r="M60"/>
      <c r="N60"/>
      <c r="O60"/>
      <c r="P60" s="83"/>
      <c r="Q60" s="83"/>
      <c r="R60" s="83"/>
      <c r="T60" s="14"/>
      <c r="Z60"/>
    </row>
    <row r="61" spans="1:26" s="20" customFormat="1">
      <c r="A61"/>
      <c r="B61"/>
      <c r="C61"/>
      <c r="D61"/>
      <c r="E61"/>
      <c r="F61"/>
      <c r="G61"/>
      <c r="H61"/>
      <c r="I61"/>
      <c r="J61"/>
      <c r="K61"/>
      <c r="L61"/>
      <c r="M61"/>
      <c r="N61"/>
      <c r="O61"/>
      <c r="Z61"/>
    </row>
    <row r="62" spans="1:26" s="20" customFormat="1">
      <c r="A62"/>
      <c r="B62"/>
      <c r="C62"/>
      <c r="D62"/>
      <c r="E62"/>
      <c r="F62"/>
      <c r="G62"/>
      <c r="H62"/>
      <c r="I62"/>
      <c r="J62"/>
      <c r="K62"/>
      <c r="L62"/>
      <c r="M62"/>
      <c r="N62"/>
      <c r="O62"/>
      <c r="Z62"/>
    </row>
    <row r="63" spans="1:26" s="20" customFormat="1">
      <c r="A63"/>
      <c r="B63"/>
      <c r="C63"/>
      <c r="D63"/>
      <c r="E63"/>
      <c r="F63"/>
      <c r="G63"/>
      <c r="H63"/>
      <c r="I63"/>
      <c r="J63"/>
      <c r="K63"/>
      <c r="L63"/>
      <c r="M63"/>
      <c r="N63"/>
      <c r="O63"/>
      <c r="Z63"/>
    </row>
    <row r="64" spans="1:26" s="20" customFormat="1">
      <c r="A64"/>
      <c r="B64"/>
      <c r="C64"/>
      <c r="D64"/>
      <c r="E64"/>
      <c r="F64"/>
      <c r="G64"/>
      <c r="H64"/>
      <c r="I64"/>
      <c r="J64"/>
      <c r="K64"/>
      <c r="L64"/>
      <c r="M64"/>
      <c r="N64"/>
      <c r="O64"/>
      <c r="Z64"/>
    </row>
    <row r="65" spans="16:25" customFormat="1">
      <c r="P65" s="20"/>
      <c r="Q65" s="20"/>
      <c r="R65" s="20"/>
      <c r="S65" s="20"/>
      <c r="T65" s="20"/>
      <c r="U65" s="20"/>
      <c r="V65" s="20"/>
      <c r="W65" s="20"/>
      <c r="X65" s="20"/>
      <c r="Y65" s="20"/>
    </row>
    <row r="66" spans="16:25" customFormat="1">
      <c r="P66" s="20"/>
      <c r="Q66" s="20"/>
      <c r="R66" s="20"/>
      <c r="S66" s="20"/>
      <c r="T66" s="20"/>
      <c r="U66" s="20"/>
      <c r="V66" s="20"/>
      <c r="W66" s="20"/>
      <c r="X66" s="20"/>
      <c r="Y66" s="20"/>
    </row>
    <row r="68" spans="16:25" customFormat="1">
      <c r="P68" s="20"/>
      <c r="Q68" s="20"/>
      <c r="R68" s="20"/>
      <c r="S68" s="20"/>
      <c r="T68" s="20"/>
      <c r="U68" s="20"/>
      <c r="V68" s="20"/>
      <c r="W68" s="20"/>
      <c r="X68" s="20"/>
      <c r="Y68" s="20"/>
    </row>
    <row r="69" spans="16:25" customFormat="1">
      <c r="P69" s="20"/>
      <c r="Q69" s="20"/>
      <c r="R69" s="20"/>
      <c r="S69" s="20"/>
      <c r="T69" s="20"/>
      <c r="U69" s="20"/>
      <c r="V69" s="20"/>
      <c r="W69" s="20"/>
      <c r="X69" s="20"/>
      <c r="Y69" s="20"/>
    </row>
    <row r="70" spans="16:25" customFormat="1">
      <c r="P70" s="20"/>
      <c r="Q70" s="20"/>
      <c r="R70" s="20"/>
      <c r="S70" s="20"/>
      <c r="T70" s="20"/>
      <c r="U70" s="20"/>
      <c r="V70" s="20"/>
      <c r="W70" s="20"/>
      <c r="X70" s="20"/>
      <c r="Y70" s="20"/>
    </row>
    <row r="71" spans="16:25" customFormat="1">
      <c r="P71" s="20"/>
      <c r="Q71" s="20"/>
      <c r="R71" s="20"/>
      <c r="S71" s="20"/>
      <c r="T71" s="20"/>
      <c r="U71" s="20"/>
      <c r="V71" s="20"/>
      <c r="W71" s="20"/>
      <c r="X71" s="20"/>
      <c r="Y71" s="20"/>
    </row>
    <row r="72" spans="16:25" customFormat="1">
      <c r="P72" s="20"/>
      <c r="Q72" s="20"/>
      <c r="R72" s="20"/>
      <c r="S72" s="20"/>
      <c r="T72" s="20"/>
      <c r="U72" s="20"/>
      <c r="V72" s="20"/>
      <c r="W72" s="20"/>
      <c r="X72" s="20"/>
      <c r="Y72" s="20"/>
    </row>
    <row r="73" spans="16:25" customFormat="1">
      <c r="P73" s="20"/>
      <c r="Q73" s="20"/>
      <c r="R73" s="20"/>
      <c r="S73" s="20"/>
      <c r="T73" s="20"/>
      <c r="U73" s="20"/>
      <c r="V73" s="20"/>
      <c r="W73" s="20"/>
      <c r="X73" s="20"/>
      <c r="Y73" s="20"/>
    </row>
    <row r="74" spans="16:25" customFormat="1">
      <c r="P74" s="20"/>
      <c r="Q74" s="20"/>
      <c r="R74" s="20"/>
      <c r="S74" s="20"/>
      <c r="T74" s="20"/>
      <c r="U74" s="20"/>
      <c r="V74" s="20"/>
      <c r="W74" s="20"/>
      <c r="X74" s="20"/>
      <c r="Y74" s="20"/>
    </row>
    <row r="75" spans="16:25" customFormat="1">
      <c r="P75" s="20"/>
      <c r="Q75" s="20"/>
      <c r="R75" s="20"/>
      <c r="S75" s="20"/>
      <c r="T75" s="20"/>
      <c r="U75" s="20"/>
      <c r="V75" s="20"/>
      <c r="W75" s="20"/>
      <c r="X75" s="20"/>
      <c r="Y75" s="20"/>
    </row>
    <row r="76" spans="16:25" customFormat="1">
      <c r="P76" s="20"/>
      <c r="Q76" s="20"/>
      <c r="R76" s="20"/>
      <c r="S76" s="20"/>
      <c r="T76" s="20"/>
      <c r="U76" s="20"/>
      <c r="V76" s="20"/>
      <c r="W76" s="20"/>
      <c r="X76" s="20"/>
      <c r="Y76" s="20"/>
    </row>
  </sheetData>
  <sheetProtection algorithmName="SHA-512" hashValue="r7J9zAULnvjrUBlp64I4pH1NgEfKF5gir82+i1vKsFPkP4K86s9Ptybv8HdGNJeoxV0TQ72n2Tx1hEfUQCTk/g==" saltValue="FieDFVucQb1at8wAn98C+A==" spinCount="100000" sheet="1" selectLockedCells="1"/>
  <mergeCells count="38">
    <mergeCell ref="V7:V8"/>
    <mergeCell ref="W7:W8"/>
    <mergeCell ref="B10:M10"/>
    <mergeCell ref="B12:D12"/>
    <mergeCell ref="V24:V25"/>
    <mergeCell ref="W24:W25"/>
    <mergeCell ref="B16:D16"/>
    <mergeCell ref="I16:K16"/>
    <mergeCell ref="L16:M16"/>
    <mergeCell ref="V17:V18"/>
    <mergeCell ref="W17:W18"/>
    <mergeCell ref="B18:D18"/>
    <mergeCell ref="I12:K12"/>
    <mergeCell ref="B14:D14"/>
    <mergeCell ref="I14:K14"/>
    <mergeCell ref="L14:M14"/>
    <mergeCell ref="D5:K8"/>
    <mergeCell ref="B32:D32"/>
    <mergeCell ref="I32:K32"/>
    <mergeCell ref="B20:D20"/>
    <mergeCell ref="B21:E21"/>
    <mergeCell ref="B22:D22"/>
    <mergeCell ref="B24:D24"/>
    <mergeCell ref="B26:D26"/>
    <mergeCell ref="B28:D28"/>
    <mergeCell ref="I28:K28"/>
    <mergeCell ref="B30:D30"/>
    <mergeCell ref="I30:K30"/>
    <mergeCell ref="B42:D42"/>
    <mergeCell ref="I42:K42"/>
    <mergeCell ref="B44:D44"/>
    <mergeCell ref="B46:D46"/>
    <mergeCell ref="B34:D34"/>
    <mergeCell ref="B36:D36"/>
    <mergeCell ref="B38:D38"/>
    <mergeCell ref="I38:K38"/>
    <mergeCell ref="B40:D40"/>
    <mergeCell ref="I40:K40"/>
  </mergeCells>
  <conditionalFormatting sqref="G26">
    <cfRule type="expression" dxfId="87" priority="52">
      <formula>AND(E26=Q9,$E$20="")</formula>
    </cfRule>
    <cfRule type="expression" dxfId="86" priority="53">
      <formula>$E$26=$Q$15</formula>
    </cfRule>
    <cfRule type="expression" dxfId="85" priority="54">
      <formula>AND(E26=Q8,$E$22="")</formula>
    </cfRule>
    <cfRule type="expression" dxfId="84" priority="55">
      <formula>AND($E$26=$Q$8,$E$22=$Q$10)</formula>
    </cfRule>
    <cfRule type="expression" dxfId="83" priority="56">
      <formula>AND($E$26=$Q$9,$E$20=$Q$10)</formula>
    </cfRule>
    <cfRule type="expression" dxfId="82" priority="57">
      <formula>$E$26=$Q$10</formula>
    </cfRule>
    <cfRule type="expression" dxfId="81" priority="58">
      <formula>$E$26=$Q$8</formula>
    </cfRule>
    <cfRule type="expression" dxfId="80" priority="59">
      <formula>$E$26=$Q$9</formula>
    </cfRule>
  </conditionalFormatting>
  <conditionalFormatting sqref="G32">
    <cfRule type="expression" dxfId="79" priority="45">
      <formula>$E$32=""</formula>
    </cfRule>
    <cfRule type="expression" dxfId="78" priority="46">
      <formula>$E$32&lt;=18</formula>
    </cfRule>
    <cfRule type="expression" dxfId="77" priority="47">
      <formula>$E$32&gt;18</formula>
    </cfRule>
  </conditionalFormatting>
  <conditionalFormatting sqref="G34">
    <cfRule type="expression" dxfId="76" priority="41">
      <formula>$E$34=""</formula>
    </cfRule>
    <cfRule type="expression" dxfId="75" priority="42" stopIfTrue="1">
      <formula>$E$36=$U$7</formula>
    </cfRule>
    <cfRule type="expression" dxfId="74" priority="43">
      <formula>$E$34&gt;=30</formula>
    </cfRule>
    <cfRule type="expression" dxfId="73" priority="48">
      <formula>$E$34&lt;30</formula>
    </cfRule>
    <cfRule type="expression" dxfId="72" priority="49">
      <formula>$E$36=$U$8</formula>
    </cfRule>
  </conditionalFormatting>
  <conditionalFormatting sqref="G36">
    <cfRule type="expression" dxfId="71" priority="44">
      <formula>"$E$14='Yes'"</formula>
    </cfRule>
  </conditionalFormatting>
  <conditionalFormatting sqref="G42">
    <cfRule type="expression" dxfId="70" priority="34">
      <formula>$E$42=""</formula>
    </cfRule>
    <cfRule type="expression" dxfId="69" priority="35">
      <formula>$E$42&lt;=11</formula>
    </cfRule>
    <cfRule type="expression" dxfId="68" priority="36">
      <formula>$E$42&gt;=12</formula>
    </cfRule>
  </conditionalFormatting>
  <conditionalFormatting sqref="G44">
    <cfRule type="expression" dxfId="67" priority="24">
      <formula>$E$44=""</formula>
    </cfRule>
    <cfRule type="expression" dxfId="66" priority="25" stopIfTrue="1">
      <formula>$E$46=$U$7</formula>
    </cfRule>
    <cfRule type="expression" dxfId="65" priority="26">
      <formula>$E$44&gt;=22</formula>
    </cfRule>
    <cfRule type="expression" dxfId="64" priority="27">
      <formula>$E$44&lt;22</formula>
    </cfRule>
    <cfRule type="expression" dxfId="63" priority="28">
      <formula>$E$46=$U$8</formula>
    </cfRule>
  </conditionalFormatting>
  <conditionalFormatting sqref="G46">
    <cfRule type="expression" dxfId="62" priority="33">
      <formula>"$E$14='Yes'"</formula>
    </cfRule>
  </conditionalFormatting>
  <conditionalFormatting sqref="V54">
    <cfRule type="expression" dxfId="61" priority="37" stopIfTrue="1">
      <formula>$M$28=0</formula>
    </cfRule>
    <cfRule type="expression" dxfId="60" priority="38">
      <formula>$T$54="No"</formula>
    </cfRule>
    <cfRule type="expression" dxfId="59" priority="39">
      <formula>$T$54="Yes"</formula>
    </cfRule>
  </conditionalFormatting>
  <dataValidations count="14">
    <dataValidation type="list" allowBlank="1" showInputMessage="1" showErrorMessage="1" sqref="E26" xr:uid="{33BE3A68-4CCE-4DDE-A2D6-E1D6FDEF9EFC}">
      <formula1>$Q$8:$Q$10</formula1>
    </dataValidation>
    <dataValidation type="list" allowBlank="1" showInputMessage="1" showErrorMessage="1" sqref="E24" xr:uid="{4866A419-0B76-4F3E-BAD4-45021C04AB48}">
      <formula1>$T$8:$T$11</formula1>
    </dataValidation>
    <dataValidation type="list" allowBlank="1" showInputMessage="1" showErrorMessage="1" sqref="E36 E46" xr:uid="{5B818ACD-8FCF-487B-8C9A-15E68FA19770}">
      <formula1>$U$7:$U$8</formula1>
    </dataValidation>
    <dataValidation type="whole" errorStyle="warning" allowBlank="1" showErrorMessage="1" errorTitle="Invalid Square Footage" error="Square footage must be between 0 and 5,000" promptTitle="Range" prompt="Square footage must be between 0 and 5,000" sqref="E30 E40" xr:uid="{EE7B8A0B-1321-45E3-91F7-B52B72B3F55B}">
      <formula1>0</formula1>
      <formula2>5000</formula2>
    </dataValidation>
    <dataValidation type="whole" errorStyle="warning" allowBlank="1" showInputMessage="1" showErrorMessage="1" errorTitle="Invalid Range" error="R-values cannot exceed 75" sqref="E32 E42" xr:uid="{F1DD4A32-E4A9-4690-8D60-4E3F08FBA7E9}">
      <formula1>0</formula1>
      <formula2>75</formula2>
    </dataValidation>
    <dataValidation type="whole" allowBlank="1" showInputMessage="1" showErrorMessage="1" errorTitle="Invalid Range" error="R-value cannot exceed 75" sqref="E34 E44" xr:uid="{EDEAD0C6-D4C3-45EC-B254-912B4B9D38D9}">
      <formula1>0</formula1>
      <formula2>75</formula2>
    </dataValidation>
    <dataValidation type="decimal" errorStyle="warning" allowBlank="1" showInputMessage="1" showErrorMessage="1" errorTitle="High Project Cost" error="Project cost should not exceed $10,000" sqref="M26:M27 M17:M24" xr:uid="{85FBDF26-F9B0-4392-B5B2-BAF74C97B472}">
      <formula1>0</formula1>
      <formula2>10000</formula2>
    </dataValidation>
    <dataValidation type="decimal" errorStyle="warning" allowBlank="1" showErrorMessage="1" errorTitle="High Project Cost" error="Project cost should not exceed $10,000" sqref="M28 M38" xr:uid="{994D22AA-CD97-4D56-BF45-47D5F026999E}">
      <formula1>0</formula1>
      <formula2>10000</formula2>
    </dataValidation>
    <dataValidation type="whole" errorStyle="warning" allowBlank="1" showErrorMessage="1" errorTitle="High Project Cost" error="Project should not cost above $10,000" sqref="R43:S43" xr:uid="{5AD94920-D772-4506-9484-759B248A4C65}">
      <formula1>0</formula1>
      <formula2>10000</formula2>
    </dataValidation>
    <dataValidation type="list" allowBlank="1" showInputMessage="1" showErrorMessage="1" sqref="E22" xr:uid="{557E4331-2B40-4D5F-92E8-AE4D70709F47}">
      <formula1>$T$21:$T$24</formula1>
    </dataValidation>
    <dataValidation type="list" allowBlank="1" showInputMessage="1" showErrorMessage="1" sqref="E18" xr:uid="{D565213A-7B9B-4749-B151-3D288AB26D80}">
      <formula1>"Manufactured Home"</formula1>
    </dataValidation>
    <dataValidation type="list" allowBlank="1" showInputMessage="1" showErrorMessage="1" sqref="E20" xr:uid="{AA0B920D-2953-4A20-95EE-1DB84F1D3418}">
      <formula1>$T$16:$T$18</formula1>
    </dataValidation>
    <dataValidation type="list" allowBlank="1" showInputMessage="1" showErrorMessage="1" sqref="L16" xr:uid="{987FCE0A-4672-479E-9FDD-0DC24A0EF0AC}">
      <formula1>"Participating Organization, Contractor"</formula1>
    </dataValidation>
    <dataValidation type="list" allowBlank="1" showInputMessage="1" showErrorMessage="1" sqref="L17:L26" xr:uid="{47B73C03-E5D9-45B3-BD69-1BFEBC5F3606}">
      <formula1>"Yes"</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70F8C-96A5-4B24-84A4-10BC8828965C}">
  <dimension ref="A1:AC78"/>
  <sheetViews>
    <sheetView showGridLines="0" tabSelected="1" zoomScaleNormal="100" workbookViewId="0">
      <selection activeCell="L16" sqref="L16:M16"/>
    </sheetView>
  </sheetViews>
  <sheetFormatPr defaultColWidth="9.140625" defaultRowHeight="15"/>
  <cols>
    <col min="1" max="4" width="9.140625" customWidth="1"/>
    <col min="5" max="5" width="30" customWidth="1"/>
    <col min="6" max="6" width="4.42578125" customWidth="1"/>
    <col min="7" max="7" width="9.140625" customWidth="1"/>
    <col min="8" max="8" width="3.5703125" customWidth="1"/>
    <col min="9" max="9" width="9.5703125" customWidth="1"/>
    <col min="10" max="10" width="9.140625" bestFit="1" customWidth="1"/>
    <col min="11" max="11" width="25.5703125" customWidth="1"/>
    <col min="12" max="12" width="15.140625" customWidth="1"/>
    <col min="13" max="13" width="12.7109375" customWidth="1"/>
    <col min="14" max="14" width="10.5703125" bestFit="1" customWidth="1"/>
    <col min="15" max="15" width="6.28515625" customWidth="1"/>
    <col min="16" max="16" width="22.28515625" style="20" hidden="1" customWidth="1"/>
    <col min="17" max="17" width="14.7109375" style="20" hidden="1" customWidth="1"/>
    <col min="18" max="18" width="13.7109375" style="20" hidden="1" customWidth="1"/>
    <col min="19" max="21" width="16" style="20" hidden="1" customWidth="1"/>
    <col min="22" max="22" width="37.140625" style="20" hidden="1" customWidth="1"/>
    <col min="23" max="23" width="11" style="20" hidden="1" customWidth="1"/>
    <col min="24" max="24" width="31.28515625" style="20" hidden="1" customWidth="1"/>
    <col min="25" max="25" width="14.42578125" style="20" hidden="1" customWidth="1"/>
    <col min="26" max="26" width="11.7109375" style="20" hidden="1" customWidth="1"/>
    <col min="27" max="27" width="11" style="20" hidden="1" customWidth="1"/>
    <col min="28" max="28" width="9.140625" hidden="1" customWidth="1"/>
    <col min="29" max="29" width="9.140625" style="45" hidden="1" customWidth="1"/>
    <col min="30" max="30" width="9.140625" style="45" customWidth="1"/>
    <col min="31" max="16384" width="9.140625" style="45"/>
  </cols>
  <sheetData>
    <row r="1" spans="1:28">
      <c r="P1" s="115"/>
      <c r="Q1" s="115"/>
      <c r="R1" s="115"/>
      <c r="S1" s="115"/>
      <c r="T1" s="115"/>
      <c r="U1" s="115"/>
      <c r="V1" s="115"/>
      <c r="W1" s="115"/>
      <c r="X1" s="115"/>
      <c r="Y1" s="115"/>
      <c r="Z1" s="115"/>
      <c r="AA1" s="115"/>
    </row>
    <row r="2" spans="1:28">
      <c r="P2" s="115"/>
      <c r="Q2" s="115"/>
      <c r="R2" s="115"/>
      <c r="S2" s="115"/>
      <c r="T2" s="115"/>
      <c r="U2" s="115"/>
      <c r="V2" s="115"/>
      <c r="W2" s="115"/>
      <c r="X2" s="115"/>
      <c r="Y2" s="115"/>
      <c r="Z2" s="115"/>
      <c r="AA2" s="115"/>
    </row>
    <row r="3" spans="1:28">
      <c r="P3" s="115"/>
      <c r="Q3" s="115"/>
      <c r="R3" s="115"/>
      <c r="S3" s="115"/>
      <c r="T3" s="115"/>
      <c r="U3" s="115"/>
      <c r="V3" s="115"/>
      <c r="W3" s="115"/>
      <c r="X3" s="115"/>
      <c r="Y3" s="115"/>
      <c r="Z3" s="115"/>
      <c r="AA3" s="115"/>
    </row>
    <row r="4" spans="1:28">
      <c r="P4" s="115"/>
      <c r="Q4" s="115"/>
      <c r="R4" s="115"/>
      <c r="S4" s="115"/>
      <c r="T4" s="115"/>
      <c r="U4" s="115"/>
      <c r="V4" s="115"/>
      <c r="W4" s="115"/>
      <c r="X4" s="115"/>
      <c r="Y4" s="115"/>
      <c r="Z4" s="115"/>
      <c r="AA4" s="115"/>
    </row>
    <row r="5" spans="1:28" ht="15" customHeight="1">
      <c r="A5" s="2"/>
      <c r="B5" s="3"/>
      <c r="C5" s="3"/>
      <c r="D5" s="174" t="s">
        <v>163</v>
      </c>
      <c r="E5" s="174"/>
      <c r="F5" s="174"/>
      <c r="G5" s="174"/>
      <c r="H5" s="174"/>
      <c r="I5" s="174"/>
      <c r="J5" s="174"/>
      <c r="K5" s="174"/>
      <c r="L5" s="174"/>
      <c r="P5" s="115"/>
      <c r="Q5" s="115"/>
      <c r="R5" s="115"/>
      <c r="S5" s="115"/>
      <c r="T5" s="115"/>
      <c r="U5" s="115"/>
      <c r="V5" s="115"/>
      <c r="W5" s="115"/>
      <c r="X5" s="115"/>
      <c r="Y5" s="115"/>
      <c r="Z5" s="115"/>
      <c r="AA5" s="115"/>
    </row>
    <row r="6" spans="1:28" ht="15" customHeight="1">
      <c r="A6" s="3"/>
      <c r="B6" s="3"/>
      <c r="C6" s="3"/>
      <c r="D6" s="174"/>
      <c r="E6" s="174"/>
      <c r="F6" s="174"/>
      <c r="G6" s="174"/>
      <c r="H6" s="174"/>
      <c r="I6" s="174"/>
      <c r="J6" s="174"/>
      <c r="K6" s="174"/>
      <c r="L6" s="174"/>
      <c r="P6" s="115"/>
      <c r="Q6" s="115"/>
      <c r="R6" s="115"/>
      <c r="S6" s="115"/>
      <c r="T6" s="115"/>
      <c r="U6" s="115"/>
      <c r="V6" s="115"/>
      <c r="W6" s="115"/>
      <c r="X6" s="115"/>
      <c r="Y6" s="115"/>
      <c r="Z6" s="115"/>
      <c r="AA6" s="115"/>
    </row>
    <row r="7" spans="1:28" ht="15" customHeight="1">
      <c r="A7" s="4"/>
      <c r="B7" s="4"/>
      <c r="D7" s="174"/>
      <c r="E7" s="174"/>
      <c r="F7" s="174"/>
      <c r="G7" s="174"/>
      <c r="H7" s="174"/>
      <c r="I7" s="174"/>
      <c r="J7" s="174"/>
      <c r="K7" s="174"/>
      <c r="L7" s="174"/>
      <c r="P7" s="115"/>
      <c r="Q7" s="121" t="s">
        <v>1</v>
      </c>
      <c r="R7" s="121"/>
      <c r="S7" s="121"/>
      <c r="T7" s="121"/>
      <c r="U7" s="121"/>
      <c r="V7" s="122" t="s">
        <v>2</v>
      </c>
      <c r="W7" s="115" t="s">
        <v>3</v>
      </c>
      <c r="X7" s="159" t="s">
        <v>149</v>
      </c>
      <c r="Y7" s="161" t="s">
        <v>150</v>
      </c>
      <c r="Z7" s="123"/>
      <c r="AA7" s="123"/>
      <c r="AB7" s="54"/>
    </row>
    <row r="8" spans="1:28" ht="15" customHeight="1">
      <c r="A8" s="5"/>
      <c r="B8" s="5"/>
      <c r="C8" s="5"/>
      <c r="D8" s="174"/>
      <c r="E8" s="174"/>
      <c r="F8" s="174"/>
      <c r="G8" s="174"/>
      <c r="H8" s="174"/>
      <c r="I8" s="174"/>
      <c r="J8" s="174"/>
      <c r="K8" s="174"/>
      <c r="L8" s="174"/>
      <c r="P8" s="115"/>
      <c r="Q8" s="115" t="s">
        <v>8</v>
      </c>
      <c r="R8" s="115"/>
      <c r="S8" s="115"/>
      <c r="T8" s="115"/>
      <c r="U8" s="115"/>
      <c r="V8" s="115" t="s">
        <v>9</v>
      </c>
      <c r="W8" s="115" t="s">
        <v>10</v>
      </c>
      <c r="X8" s="160"/>
      <c r="Y8" s="162"/>
      <c r="Z8" s="123"/>
      <c r="AA8" s="123"/>
      <c r="AB8" s="54"/>
    </row>
    <row r="9" spans="1:28" ht="10.5" customHeight="1">
      <c r="A9" s="5"/>
      <c r="B9" s="5"/>
      <c r="C9" s="5"/>
      <c r="D9" s="5"/>
      <c r="P9" s="115"/>
      <c r="Q9" s="115" t="s">
        <v>12</v>
      </c>
      <c r="R9" s="115"/>
      <c r="S9" s="115"/>
      <c r="T9" s="115"/>
      <c r="U9" s="115"/>
      <c r="V9" s="115" t="s">
        <v>13</v>
      </c>
      <c r="W9" s="115"/>
      <c r="X9" s="124" t="s">
        <v>14</v>
      </c>
      <c r="Y9" s="125">
        <v>3</v>
      </c>
      <c r="Z9" s="126"/>
      <c r="AA9" s="126"/>
      <c r="AB9" s="54"/>
    </row>
    <row r="10" spans="1:28" s="46" customFormat="1" ht="15" customHeight="1">
      <c r="A10" s="54"/>
      <c r="B10" s="164" t="s">
        <v>151</v>
      </c>
      <c r="C10" s="165"/>
      <c r="D10" s="165"/>
      <c r="E10" s="165"/>
      <c r="F10" s="165"/>
      <c r="G10" s="165"/>
      <c r="H10" s="165"/>
      <c r="I10" s="165"/>
      <c r="J10" s="165"/>
      <c r="K10" s="165"/>
      <c r="L10" s="165"/>
      <c r="M10" s="166"/>
      <c r="N10" s="54"/>
      <c r="O10" s="54"/>
      <c r="P10" s="127"/>
      <c r="Q10" s="127" t="s">
        <v>16</v>
      </c>
      <c r="R10" s="127"/>
      <c r="S10" s="127"/>
      <c r="T10" s="127"/>
      <c r="U10" s="127"/>
      <c r="V10" s="127" t="s">
        <v>17</v>
      </c>
      <c r="W10" s="128"/>
      <c r="X10" s="129" t="s">
        <v>18</v>
      </c>
      <c r="Y10" s="130">
        <v>2.4900000000000002</v>
      </c>
      <c r="Z10" s="131"/>
      <c r="AA10" s="131"/>
      <c r="AB10" s="54"/>
    </row>
    <row r="11" spans="1:28" ht="15.75" customHeight="1">
      <c r="P11" s="115"/>
      <c r="Q11" s="115"/>
      <c r="R11" s="115"/>
      <c r="S11" s="115"/>
      <c r="T11" s="115"/>
      <c r="U11" s="115"/>
      <c r="V11" s="115" t="s">
        <v>19</v>
      </c>
      <c r="W11" s="122"/>
      <c r="X11" s="124" t="s">
        <v>20</v>
      </c>
      <c r="Y11" s="125">
        <v>3</v>
      </c>
      <c r="Z11" s="126"/>
      <c r="AA11" s="126"/>
      <c r="AB11" s="54"/>
    </row>
    <row r="12" spans="1:28">
      <c r="B12" s="158" t="s">
        <v>21</v>
      </c>
      <c r="C12" s="158"/>
      <c r="D12" s="158"/>
      <c r="I12" s="158" t="s">
        <v>152</v>
      </c>
      <c r="J12" s="158"/>
      <c r="K12" s="158"/>
      <c r="P12" s="115"/>
      <c r="Q12" s="115"/>
      <c r="R12" s="115"/>
      <c r="S12" s="115"/>
      <c r="T12" s="115"/>
      <c r="U12" s="115"/>
      <c r="V12" s="115"/>
      <c r="W12" s="115"/>
      <c r="X12" s="132" t="s">
        <v>23</v>
      </c>
      <c r="Y12" s="133">
        <v>2.4900000000000002</v>
      </c>
      <c r="Z12" s="126"/>
      <c r="AA12" s="126"/>
    </row>
    <row r="13" spans="1:28" ht="21.75" customHeight="1" thickBot="1">
      <c r="H13" s="8"/>
      <c r="I13" s="72"/>
      <c r="J13" s="72"/>
      <c r="K13" s="72"/>
      <c r="L13" s="72"/>
      <c r="M13" s="72"/>
      <c r="N13" s="15"/>
      <c r="O13" s="15"/>
      <c r="P13" s="115"/>
      <c r="Q13" s="115"/>
      <c r="R13" s="115"/>
      <c r="S13" s="115"/>
      <c r="T13" s="115"/>
      <c r="U13" s="115"/>
      <c r="V13" s="115"/>
      <c r="W13" s="115"/>
      <c r="X13" s="124" t="s">
        <v>28</v>
      </c>
      <c r="Y13" s="125">
        <v>3</v>
      </c>
      <c r="Z13" s="126"/>
      <c r="AA13" s="126"/>
      <c r="AB13" s="54"/>
    </row>
    <row r="14" spans="1:28" ht="17.25" customHeight="1" thickBot="1">
      <c r="B14" s="155" t="s">
        <v>29</v>
      </c>
      <c r="C14" s="156"/>
      <c r="D14" s="157"/>
      <c r="E14" s="1"/>
      <c r="H14" s="8"/>
      <c r="I14" s="167" t="s">
        <v>153</v>
      </c>
      <c r="J14" s="168"/>
      <c r="K14" s="169"/>
      <c r="L14" s="170">
        <f>SUM(L32,L42,L52,L62,L72)</f>
        <v>0</v>
      </c>
      <c r="M14" s="171"/>
      <c r="N14" s="15"/>
      <c r="O14" s="15"/>
      <c r="P14" s="115"/>
      <c r="Q14" s="115"/>
      <c r="R14" s="115"/>
      <c r="S14" s="115"/>
      <c r="T14" s="115"/>
      <c r="U14" s="115"/>
      <c r="V14" s="115"/>
      <c r="W14" s="115"/>
      <c r="X14" s="134" t="s">
        <v>30</v>
      </c>
      <c r="Y14" s="135">
        <v>2.4900000000000002</v>
      </c>
      <c r="Z14" s="126"/>
      <c r="AA14" s="126"/>
      <c r="AB14" s="54"/>
    </row>
    <row r="15" spans="1:28" ht="15.75" customHeight="1" thickBot="1">
      <c r="A15" s="7"/>
      <c r="I15" s="72"/>
      <c r="J15" s="72"/>
      <c r="K15" s="72"/>
      <c r="L15" s="72"/>
      <c r="M15" s="72"/>
      <c r="N15" s="15"/>
      <c r="O15" s="15"/>
      <c r="P15" s="115"/>
      <c r="Q15" s="115"/>
      <c r="R15" s="115"/>
      <c r="S15" s="115"/>
      <c r="T15" s="115"/>
      <c r="U15" s="115"/>
      <c r="V15" s="121" t="s">
        <v>31</v>
      </c>
      <c r="W15" s="115"/>
      <c r="X15" s="115"/>
      <c r="Y15" s="115"/>
      <c r="Z15" s="115"/>
      <c r="AA15" s="115"/>
      <c r="AB15" s="54"/>
    </row>
    <row r="16" spans="1:28" ht="15.75" thickBot="1">
      <c r="B16" s="155" t="s">
        <v>32</v>
      </c>
      <c r="C16" s="156"/>
      <c r="D16" s="157"/>
      <c r="E16" s="1"/>
      <c r="I16" s="167" t="s">
        <v>83</v>
      </c>
      <c r="J16" s="168"/>
      <c r="K16" s="169"/>
      <c r="L16" s="172" t="s">
        <v>154</v>
      </c>
      <c r="M16" s="173"/>
      <c r="P16" s="115"/>
      <c r="Q16" s="115"/>
      <c r="R16" s="115"/>
      <c r="S16" s="115"/>
      <c r="T16" s="115"/>
      <c r="U16" s="115"/>
      <c r="V16" s="115" t="s">
        <v>34</v>
      </c>
      <c r="W16" s="115"/>
      <c r="X16" s="115"/>
      <c r="Y16" s="115"/>
      <c r="Z16" s="115"/>
      <c r="AA16" s="115"/>
      <c r="AB16" s="54"/>
    </row>
    <row r="17" spans="2:28" ht="15.75" customHeight="1" thickBot="1">
      <c r="I17" s="74"/>
      <c r="J17" s="74"/>
      <c r="K17" s="74"/>
      <c r="L17" s="48"/>
      <c r="M17" s="81"/>
      <c r="P17" s="115"/>
      <c r="Q17" s="121" t="s">
        <v>155</v>
      </c>
      <c r="R17" s="121" t="s">
        <v>156</v>
      </c>
      <c r="S17" s="121" t="s">
        <v>164</v>
      </c>
      <c r="T17" s="121" t="s">
        <v>165</v>
      </c>
      <c r="U17" s="121" t="s">
        <v>166</v>
      </c>
      <c r="V17" s="115" t="s">
        <v>37</v>
      </c>
      <c r="W17" s="115"/>
      <c r="X17" s="159" t="s">
        <v>149</v>
      </c>
      <c r="Y17" s="151" t="s">
        <v>157</v>
      </c>
      <c r="Z17" s="151" t="s">
        <v>167</v>
      </c>
      <c r="AA17" s="151" t="s">
        <v>165</v>
      </c>
      <c r="AB17" s="153" t="s">
        <v>166</v>
      </c>
    </row>
    <row r="18" spans="2:28" ht="15.75" customHeight="1" thickBot="1">
      <c r="B18" s="155" t="s">
        <v>38</v>
      </c>
      <c r="C18" s="156"/>
      <c r="D18" s="157"/>
      <c r="E18" s="1"/>
      <c r="I18" s="74"/>
      <c r="J18" s="74"/>
      <c r="K18" s="74"/>
      <c r="L18" s="147"/>
      <c r="M18" s="81"/>
      <c r="P18" s="115"/>
      <c r="Q18" s="121"/>
      <c r="R18" s="121"/>
      <c r="S18" s="121"/>
      <c r="T18" s="121"/>
      <c r="U18" s="121"/>
      <c r="V18" s="115" t="s">
        <v>40</v>
      </c>
      <c r="W18" s="115"/>
      <c r="X18" s="160"/>
      <c r="Y18" s="152"/>
      <c r="Z18" s="152" t="s">
        <v>167</v>
      </c>
      <c r="AA18" s="152"/>
      <c r="AB18" s="154"/>
    </row>
    <row r="19" spans="2:28" ht="15.75" thickBot="1">
      <c r="I19" s="74"/>
      <c r="J19" s="74"/>
      <c r="K19" s="74"/>
      <c r="L19" s="147"/>
      <c r="M19" s="81"/>
      <c r="P19" s="115"/>
      <c r="Q19" s="121"/>
      <c r="R19" s="121"/>
      <c r="S19" s="121"/>
      <c r="T19" s="121"/>
      <c r="U19" s="121"/>
      <c r="V19" s="115"/>
      <c r="W19" s="115"/>
      <c r="X19" s="124" t="s">
        <v>158</v>
      </c>
      <c r="Y19" s="126">
        <v>1.0900000000000001</v>
      </c>
      <c r="Z19" s="126">
        <v>2.3199999999999998</v>
      </c>
      <c r="AA19" s="126">
        <v>2.3199999999999998</v>
      </c>
      <c r="AB19" s="125">
        <v>2.3199999999999998</v>
      </c>
    </row>
    <row r="20" spans="2:28" ht="15.75" customHeight="1" thickBot="1">
      <c r="B20" s="155" t="s">
        <v>42</v>
      </c>
      <c r="C20" s="156"/>
      <c r="D20" s="157"/>
      <c r="E20" s="16"/>
      <c r="I20" s="76"/>
      <c r="J20" s="76"/>
      <c r="K20" s="76"/>
      <c r="L20" s="147"/>
      <c r="M20" s="81"/>
      <c r="P20" s="115" t="s">
        <v>44</v>
      </c>
      <c r="Q20" s="136" cm="1">
        <f t="array" ref="Q20">_xlfn.IFS($E$32&lt;=11,Y9, $E$32&gt;=12,Y10, $E$32=0, 0)</f>
        <v>3</v>
      </c>
      <c r="R20" s="136">
        <f>Y19</f>
        <v>1.0900000000000001</v>
      </c>
      <c r="S20" s="136">
        <f>Z19</f>
        <v>2.3199999999999998</v>
      </c>
      <c r="T20" s="136">
        <f>AA19</f>
        <v>2.3199999999999998</v>
      </c>
      <c r="U20" s="136">
        <f>AB19</f>
        <v>2.3199999999999998</v>
      </c>
      <c r="V20" s="115"/>
      <c r="W20" s="115"/>
      <c r="X20" s="129" t="s">
        <v>8</v>
      </c>
      <c r="Y20" s="137">
        <v>3.65</v>
      </c>
      <c r="Z20" s="137">
        <v>3.3</v>
      </c>
      <c r="AA20" s="137">
        <v>3.3</v>
      </c>
      <c r="AB20" s="130">
        <v>3.3</v>
      </c>
    </row>
    <row r="21" spans="2:28" ht="15.75" customHeight="1" thickBot="1">
      <c r="B21" s="163" t="s">
        <v>45</v>
      </c>
      <c r="C21" s="163"/>
      <c r="D21" s="163"/>
      <c r="E21" s="163"/>
      <c r="I21" s="74"/>
      <c r="J21" s="74"/>
      <c r="K21" s="74"/>
      <c r="L21" s="147"/>
      <c r="M21" s="81"/>
      <c r="P21" s="115" t="s">
        <v>47</v>
      </c>
      <c r="Q21" s="138">
        <f>IF($E$26=$Q$8,$Q$20,0)</f>
        <v>0</v>
      </c>
      <c r="R21" s="138">
        <f>IF($E$26=$Q$8,$R$20,0)</f>
        <v>0</v>
      </c>
      <c r="S21" s="138">
        <f>IF($E$26=$Q$8,$S$20,0)</f>
        <v>0</v>
      </c>
      <c r="T21" s="138">
        <f>IF($E$26=$Q$8,$T$20,0)</f>
        <v>0</v>
      </c>
      <c r="U21" s="138">
        <f>IF($E$26=$Q$8,$U$20,0)</f>
        <v>0</v>
      </c>
      <c r="V21" s="115" t="s">
        <v>48</v>
      </c>
      <c r="W21" s="115"/>
      <c r="X21" s="139" t="s">
        <v>159</v>
      </c>
      <c r="Y21" s="140">
        <v>3.65</v>
      </c>
      <c r="Z21" s="140">
        <v>3.3</v>
      </c>
      <c r="AA21" s="140">
        <v>3.3</v>
      </c>
      <c r="AB21" s="141">
        <v>3.3</v>
      </c>
    </row>
    <row r="22" spans="2:28" ht="15.75" customHeight="1" thickBot="1">
      <c r="B22" s="155" t="s">
        <v>49</v>
      </c>
      <c r="C22" s="156"/>
      <c r="D22" s="157"/>
      <c r="E22" s="16"/>
      <c r="I22" s="74"/>
      <c r="J22" s="74"/>
      <c r="K22" s="74"/>
      <c r="L22" s="147"/>
      <c r="M22" s="81"/>
      <c r="P22" s="115"/>
      <c r="Q22" s="138"/>
      <c r="R22" s="138"/>
      <c r="S22" s="138"/>
      <c r="T22" s="138"/>
      <c r="U22" s="138"/>
      <c r="V22" s="115" t="s">
        <v>51</v>
      </c>
      <c r="W22" s="115"/>
      <c r="X22" s="142"/>
      <c r="Y22" s="142"/>
      <c r="Z22" s="115"/>
      <c r="AA22" s="115"/>
    </row>
    <row r="23" spans="2:28" ht="15.75" customHeight="1" thickBot="1">
      <c r="I23" s="74"/>
      <c r="J23" s="74"/>
      <c r="K23" s="74"/>
      <c r="L23" s="147"/>
      <c r="M23" s="81"/>
      <c r="P23" s="115"/>
      <c r="Q23" s="138"/>
      <c r="R23" s="138"/>
      <c r="S23" s="138"/>
      <c r="T23" s="138"/>
      <c r="U23" s="138"/>
      <c r="V23" s="115" t="s">
        <v>53</v>
      </c>
      <c r="W23" s="115"/>
      <c r="X23" s="142"/>
      <c r="Y23" s="142"/>
      <c r="Z23" s="115"/>
      <c r="AA23" s="115"/>
    </row>
    <row r="24" spans="2:28" ht="15.75" customHeight="1" thickBot="1">
      <c r="B24" s="155" t="s">
        <v>2</v>
      </c>
      <c r="C24" s="156"/>
      <c r="D24" s="157"/>
      <c r="E24" s="16"/>
      <c r="F24" s="48"/>
      <c r="I24" s="74"/>
      <c r="J24" s="74"/>
      <c r="K24" s="74"/>
      <c r="L24" s="74"/>
      <c r="M24" s="81"/>
      <c r="P24" s="115"/>
      <c r="Q24" s="138"/>
      <c r="R24" s="138"/>
      <c r="S24" s="138"/>
      <c r="T24" s="138"/>
      <c r="U24" s="138"/>
      <c r="V24" s="115" t="s">
        <v>16</v>
      </c>
      <c r="W24" s="115"/>
      <c r="X24" s="142"/>
      <c r="Y24" s="123"/>
      <c r="Z24" s="115"/>
      <c r="AA24" s="115"/>
    </row>
    <row r="25" spans="2:28" ht="15.75" thickBot="1">
      <c r="G25" s="10" t="s">
        <v>55</v>
      </c>
      <c r="I25" s="74"/>
      <c r="J25" s="74"/>
      <c r="K25" s="74"/>
      <c r="L25" s="74"/>
      <c r="M25" s="81"/>
      <c r="P25" s="115"/>
      <c r="Q25" s="138"/>
      <c r="R25" s="138"/>
      <c r="S25" s="138"/>
      <c r="T25" s="138"/>
      <c r="U25" s="138"/>
      <c r="V25" s="115"/>
      <c r="W25" s="115"/>
      <c r="X25" s="142"/>
      <c r="Y25" s="123"/>
      <c r="Z25" s="115"/>
      <c r="AA25" s="115"/>
    </row>
    <row r="26" spans="2:28" ht="15.75" customHeight="1" thickBot="1">
      <c r="B26" s="155" t="s">
        <v>56</v>
      </c>
      <c r="C26" s="156"/>
      <c r="D26" s="157"/>
      <c r="E26" s="16"/>
      <c r="G26" s="6"/>
      <c r="I26" s="74"/>
      <c r="J26" s="74"/>
      <c r="K26" s="74"/>
      <c r="L26" s="147"/>
      <c r="M26" s="81"/>
      <c r="P26" s="115"/>
      <c r="Q26" s="138"/>
      <c r="R26" s="138"/>
      <c r="S26" s="138"/>
      <c r="T26" s="138"/>
      <c r="U26" s="138"/>
      <c r="V26"/>
      <c r="W26" s="115"/>
      <c r="X26" s="143"/>
      <c r="Y26" s="126"/>
      <c r="Z26" s="115"/>
      <c r="AA26" s="115"/>
    </row>
    <row r="27" spans="2:28" ht="15.75" customHeight="1">
      <c r="I27" s="77"/>
      <c r="J27" s="77"/>
      <c r="K27" s="77"/>
      <c r="L27" s="78"/>
      <c r="M27" s="79"/>
      <c r="P27" s="115"/>
      <c r="Q27" s="144">
        <f>$Q$20-$Q$21</f>
        <v>3</v>
      </c>
      <c r="R27" s="144">
        <f>$R$20-$R$21</f>
        <v>1.0900000000000001</v>
      </c>
      <c r="S27" s="144">
        <f>$S$20-$S$21</f>
        <v>2.3199999999999998</v>
      </c>
      <c r="T27" s="144">
        <f>$T$20-$T$21</f>
        <v>2.3199999999999998</v>
      </c>
      <c r="U27" s="144">
        <f>$U$20-$U$21</f>
        <v>2.3199999999999998</v>
      </c>
      <c r="V27"/>
      <c r="W27" s="115"/>
      <c r="X27" s="145"/>
      <c r="Y27" s="131"/>
      <c r="Z27" s="115"/>
      <c r="AA27" s="115"/>
      <c r="AB27" s="54"/>
    </row>
    <row r="28" spans="2:28" ht="15.75" customHeight="1">
      <c r="B28" s="158" t="s">
        <v>99</v>
      </c>
      <c r="C28" s="158"/>
      <c r="D28" s="158"/>
      <c r="I28" s="158" t="s">
        <v>161</v>
      </c>
      <c r="J28" s="158"/>
      <c r="K28" s="158"/>
      <c r="L28" s="80"/>
      <c r="M28" s="81"/>
      <c r="P28" s="115" t="s">
        <v>60</v>
      </c>
      <c r="Q28" s="138" cm="1">
        <f t="array" ref="Q28">_xlfn.IFS($E$32&lt;=11,Y11, $E$32&gt;=12,Y12, $E$32=0,"")</f>
        <v>3</v>
      </c>
      <c r="R28" s="138">
        <f>Y20</f>
        <v>3.65</v>
      </c>
      <c r="S28" s="138">
        <f>Z20</f>
        <v>3.3</v>
      </c>
      <c r="T28" s="138">
        <f>AA20</f>
        <v>3.3</v>
      </c>
      <c r="U28" s="138">
        <f>AB20</f>
        <v>3.3</v>
      </c>
      <c r="V28" s="115"/>
      <c r="W28" s="115"/>
      <c r="X28" s="143"/>
      <c r="Y28" s="126"/>
      <c r="Z28" s="115"/>
      <c r="AA28" s="115"/>
      <c r="AB28" s="54"/>
    </row>
    <row r="29" spans="2:28" ht="15.75" customHeight="1" thickBot="1">
      <c r="I29" s="82"/>
      <c r="J29" s="82"/>
      <c r="K29" s="82"/>
      <c r="P29" s="115" t="s">
        <v>62</v>
      </c>
      <c r="Q29" s="144">
        <f>IF($E$26=$Q$9,$Q$28,0)</f>
        <v>0</v>
      </c>
      <c r="R29" s="144">
        <f>IF($E$26=$Q$9,$R$28,0)</f>
        <v>0</v>
      </c>
      <c r="S29" s="144">
        <f>IF($E$26=$Q$9,$S$28,0)</f>
        <v>0</v>
      </c>
      <c r="T29" s="144">
        <f>IF($E$26=$Q$9,$T$28,0)</f>
        <v>0</v>
      </c>
      <c r="U29" s="144">
        <f>IF($E$26=$Q$9,$U$28,0)</f>
        <v>0</v>
      </c>
      <c r="V29" s="115"/>
      <c r="W29" s="115"/>
      <c r="X29" s="143"/>
      <c r="Y29" s="126"/>
      <c r="Z29" s="115"/>
      <c r="AA29" s="115"/>
      <c r="AB29" s="54"/>
    </row>
    <row r="30" spans="2:28" ht="15.75" customHeight="1" thickBot="1">
      <c r="B30" s="155" t="s">
        <v>63</v>
      </c>
      <c r="C30" s="156"/>
      <c r="D30" s="157"/>
      <c r="E30" s="17"/>
      <c r="G30" s="9"/>
      <c r="I30" s="155" t="s">
        <v>65</v>
      </c>
      <c r="J30" s="156"/>
      <c r="K30" s="157"/>
      <c r="L30" s="12"/>
      <c r="M30" s="11" t="e">
        <f>L32/E30</f>
        <v>#DIV/0!</v>
      </c>
      <c r="N30" s="11" t="s">
        <v>66</v>
      </c>
      <c r="P30" s="115"/>
      <c r="Q30" s="144">
        <f>$Q$28-$Q$29</f>
        <v>3</v>
      </c>
      <c r="R30" s="144">
        <f>$R$28-$R$29</f>
        <v>3.65</v>
      </c>
      <c r="S30" s="144">
        <f>$S$28-$S$29</f>
        <v>3.3</v>
      </c>
      <c r="T30" s="144">
        <f>$T$28-$T$29</f>
        <v>3.3</v>
      </c>
      <c r="U30" s="144">
        <f>$U$28-$U$29</f>
        <v>3.3</v>
      </c>
      <c r="V30" s="115"/>
      <c r="W30" s="115"/>
      <c r="X30" s="143"/>
      <c r="Y30" s="126"/>
      <c r="Z30" s="115"/>
      <c r="AA30" s="115"/>
    </row>
    <row r="31" spans="2:28" ht="15.75" customHeight="1" thickBot="1">
      <c r="G31" s="10" t="s">
        <v>64</v>
      </c>
      <c r="P31" s="115" t="s">
        <v>67</v>
      </c>
      <c r="Q31" s="144">
        <f>SUM($Q$27,$Q$30)</f>
        <v>6</v>
      </c>
      <c r="R31" s="144">
        <f>SUM($R$27,$R$30)</f>
        <v>4.74</v>
      </c>
      <c r="S31" s="144">
        <f>SUM($S$27,$S$30)</f>
        <v>5.6199999999999992</v>
      </c>
      <c r="T31" s="144">
        <f>SUM($T$27,$T$30)</f>
        <v>5.6199999999999992</v>
      </c>
      <c r="U31" s="144">
        <f>SUM($U$27,$U$30)</f>
        <v>5.6199999999999992</v>
      </c>
      <c r="V31" s="115"/>
      <c r="W31" s="115"/>
      <c r="X31" s="143"/>
      <c r="Y31" s="126"/>
      <c r="Z31" s="115"/>
      <c r="AA31" s="115"/>
    </row>
    <row r="32" spans="2:28" ht="15.75" customHeight="1" thickBot="1">
      <c r="B32" s="155" t="s">
        <v>68</v>
      </c>
      <c r="C32" s="156"/>
      <c r="D32" s="157"/>
      <c r="E32" s="1"/>
      <c r="G32" s="6"/>
      <c r="I32" s="155" t="s">
        <v>76</v>
      </c>
      <c r="J32" s="156"/>
      <c r="K32" s="157"/>
      <c r="L32" s="11">
        <f>Q42</f>
        <v>0</v>
      </c>
      <c r="P32" s="115"/>
      <c r="Q32" s="115"/>
      <c r="R32" s="115"/>
      <c r="S32" s="115"/>
      <c r="T32" s="115"/>
      <c r="U32" s="115"/>
      <c r="V32" s="115"/>
      <c r="W32" s="115"/>
      <c r="X32" s="115"/>
      <c r="Y32" s="115"/>
      <c r="Z32" s="115"/>
      <c r="AA32" s="115"/>
    </row>
    <row r="33" spans="1:28" s="20" customFormat="1" ht="15.75" thickBot="1">
      <c r="A33"/>
      <c r="B33"/>
      <c r="C33"/>
      <c r="D33"/>
      <c r="E33"/>
      <c r="F33"/>
      <c r="G33" s="10" t="s">
        <v>69</v>
      </c>
      <c r="H33"/>
      <c r="I33" s="13"/>
      <c r="J33" s="13"/>
      <c r="K33" s="13"/>
      <c r="L33" s="14"/>
      <c r="M33"/>
      <c r="N33" s="10"/>
      <c r="O33"/>
      <c r="P33" s="115" t="s">
        <v>71</v>
      </c>
      <c r="Q33" s="115" cm="1">
        <f t="array" ref="Q33">_xlfn.IFS($E$32&lt;=11,Y13, $E$32&gt;=12,Y14)</f>
        <v>3</v>
      </c>
      <c r="R33" s="144">
        <f>Y21</f>
        <v>3.65</v>
      </c>
      <c r="S33" s="144">
        <f>Z21</f>
        <v>3.3</v>
      </c>
      <c r="T33" s="144">
        <f>AA21</f>
        <v>3.3</v>
      </c>
      <c r="U33" s="144">
        <f>AB21</f>
        <v>3.3</v>
      </c>
      <c r="V33" s="115"/>
      <c r="W33" s="115"/>
      <c r="X33" s="115"/>
      <c r="Y33" s="115"/>
      <c r="Z33" s="115"/>
      <c r="AA33" s="115"/>
      <c r="AB33"/>
    </row>
    <row r="34" spans="1:28" s="20" customFormat="1" ht="15.75" thickBot="1">
      <c r="A34"/>
      <c r="B34" s="155" t="s">
        <v>72</v>
      </c>
      <c r="C34" s="156"/>
      <c r="D34" s="157"/>
      <c r="E34" s="1"/>
      <c r="F34"/>
      <c r="G34" s="6"/>
      <c r="H34"/>
      <c r="I34" s="83"/>
      <c r="J34" s="83"/>
      <c r="K34" s="83"/>
      <c r="L34" s="146"/>
      <c r="M34"/>
      <c r="N34"/>
      <c r="O34"/>
      <c r="P34" s="115"/>
      <c r="Q34" s="115"/>
      <c r="R34" s="115"/>
      <c r="S34" s="115"/>
      <c r="T34" s="115"/>
      <c r="U34" s="115"/>
      <c r="V34" s="115"/>
      <c r="W34" s="115"/>
      <c r="X34" s="115"/>
      <c r="Y34" s="115"/>
      <c r="Z34" s="115"/>
      <c r="AA34" s="115"/>
      <c r="AB34"/>
    </row>
    <row r="35" spans="1:28" s="20" customFormat="1" ht="15.75" customHeight="1" thickBot="1">
      <c r="A35"/>
      <c r="B35"/>
      <c r="C35"/>
      <c r="D35"/>
      <c r="E35"/>
      <c r="F35"/>
      <c r="G35"/>
      <c r="H35"/>
      <c r="I35" s="150"/>
      <c r="J35" s="150"/>
      <c r="K35" s="150"/>
      <c r="L35" s="150"/>
      <c r="N35" s="70"/>
      <c r="O35"/>
      <c r="AB35"/>
    </row>
    <row r="36" spans="1:28" s="20" customFormat="1" ht="15.75" customHeight="1" thickBot="1">
      <c r="A36"/>
      <c r="B36" s="155" t="s">
        <v>75</v>
      </c>
      <c r="C36" s="156"/>
      <c r="D36" s="157"/>
      <c r="E36" s="1"/>
      <c r="F36"/>
      <c r="G36"/>
      <c r="H36"/>
      <c r="I36" s="70"/>
      <c r="J36" s="70"/>
      <c r="K36" s="70"/>
      <c r="L36" s="70"/>
      <c r="N36" s="70"/>
      <c r="O36"/>
      <c r="P36" s="20" t="s">
        <v>77</v>
      </c>
      <c r="Q36" s="20">
        <f>IF(AND($E$26=$Q$8,$E$20=$V$18),$Q$33,$Q$31)</f>
        <v>6</v>
      </c>
      <c r="R36" s="20">
        <f>IF(AND($E$26=$Q$8,$E$20=$V$18),$R$33,$R$31)</f>
        <v>4.74</v>
      </c>
      <c r="S36" s="20">
        <f>IF(AND($E$26=$Q$8,$E$20=$V$18),$S$33,$S$31)</f>
        <v>5.6199999999999992</v>
      </c>
      <c r="T36" s="20">
        <f>IF(AND($E$26=$Q$8,$E$20=$V$18),$T$33,$T$31)</f>
        <v>5.6199999999999992</v>
      </c>
      <c r="U36" s="20">
        <f>IF(AND($E$26=$Q$8,$E$20=$V$18),$U$33,$U$31)</f>
        <v>5.6199999999999992</v>
      </c>
      <c r="AB36"/>
    </row>
    <row r="37" spans="1:28" s="20" customFormat="1" ht="15.75" customHeight="1">
      <c r="A37"/>
      <c r="B37" s="71"/>
      <c r="C37" s="71"/>
      <c r="D37" s="71"/>
      <c r="E37" s="71"/>
      <c r="F37"/>
      <c r="G37"/>
      <c r="H37"/>
      <c r="I37"/>
      <c r="J37"/>
      <c r="K37"/>
      <c r="L37"/>
      <c r="M37"/>
      <c r="N37"/>
      <c r="O37"/>
      <c r="P37" s="115" t="s">
        <v>6</v>
      </c>
      <c r="Q37" s="116" cm="1">
        <f t="array" ref="Q37">_xlfn.IFS($Q$36="","",$Q$36&gt;=0,$E$30*$Q$36)</f>
        <v>0</v>
      </c>
      <c r="R37" s="116" cm="1">
        <f t="array" ref="R37">_xlfn.IFS($R$36="","",$R$36&gt;=0,$E$40*$R$36)</f>
        <v>0</v>
      </c>
      <c r="S37" s="116" cm="1">
        <f t="array" ref="S37">_xlfn.IFS($S$36="","",$S$36&gt;=0,$E$50*$S$36)</f>
        <v>0</v>
      </c>
      <c r="T37" s="116" cm="1">
        <f t="array" ref="T37">_xlfn.IFS($T$36="","",$T$36&gt;=0,$E$60*$T$36)</f>
        <v>0</v>
      </c>
      <c r="U37" s="116" cm="1">
        <f t="array" ref="U37">_xlfn.IFS($U$36="","",$U$36&gt;=0,$E$70*$U$36)</f>
        <v>0</v>
      </c>
      <c r="V37" s="115"/>
      <c r="W37" s="115"/>
      <c r="X37" s="115"/>
      <c r="Y37" s="115"/>
      <c r="Z37" s="115"/>
      <c r="AA37" s="115"/>
      <c r="AB37"/>
    </row>
    <row r="38" spans="1:28" s="20" customFormat="1" ht="15.75" customHeight="1">
      <c r="A38"/>
      <c r="B38" s="158" t="s">
        <v>126</v>
      </c>
      <c r="C38" s="158"/>
      <c r="D38" s="158"/>
      <c r="E38"/>
      <c r="F38"/>
      <c r="G38"/>
      <c r="H38"/>
      <c r="I38" s="158" t="s">
        <v>162</v>
      </c>
      <c r="J38" s="158"/>
      <c r="K38" s="158"/>
      <c r="L38" s="80"/>
      <c r="M38" s="81"/>
      <c r="N38"/>
      <c r="O38"/>
      <c r="P38" s="115" t="s">
        <v>81</v>
      </c>
      <c r="Q38" s="117">
        <f>L30</f>
        <v>0</v>
      </c>
      <c r="R38" s="117">
        <f>L40</f>
        <v>0</v>
      </c>
      <c r="S38" s="117">
        <f>L50</f>
        <v>0</v>
      </c>
      <c r="T38" s="117">
        <f>L60</f>
        <v>0</v>
      </c>
      <c r="U38" s="117">
        <f>L70</f>
        <v>0</v>
      </c>
      <c r="V38" s="115"/>
      <c r="W38" s="115"/>
      <c r="X38" s="115"/>
      <c r="Y38" s="115"/>
      <c r="Z38" s="115"/>
      <c r="AA38" s="115"/>
      <c r="AB38"/>
    </row>
    <row r="39" spans="1:28" s="20" customFormat="1" ht="15.75" customHeight="1" thickBot="1">
      <c r="A39"/>
      <c r="B39"/>
      <c r="C39"/>
      <c r="D39"/>
      <c r="E39"/>
      <c r="F39"/>
      <c r="G39"/>
      <c r="H39"/>
      <c r="I39" s="82"/>
      <c r="J39" s="82"/>
      <c r="K39" s="82"/>
      <c r="L39"/>
      <c r="M39"/>
      <c r="N39"/>
      <c r="O39" s="10"/>
      <c r="P39" s="115" t="s">
        <v>82</v>
      </c>
      <c r="Q39" s="118">
        <f>MIN($Q$38,$Q$37)</f>
        <v>0</v>
      </c>
      <c r="R39" s="118">
        <f>MIN($R$38,$R$37)</f>
        <v>0</v>
      </c>
      <c r="S39" s="118">
        <f>MIN($S$38,$S$37)</f>
        <v>0</v>
      </c>
      <c r="T39" s="118">
        <f>MIN($T$38,$T$37)</f>
        <v>0</v>
      </c>
      <c r="U39" s="118">
        <f>MIN($U$38,$U$37)</f>
        <v>0</v>
      </c>
      <c r="V39" s="115"/>
      <c r="W39" s="115"/>
      <c r="X39" s="115"/>
      <c r="Y39" s="115"/>
      <c r="Z39" s="115"/>
      <c r="AA39" s="115"/>
      <c r="AB39"/>
    </row>
    <row r="40" spans="1:28" s="20" customFormat="1" ht="15.75" customHeight="1" thickBot="1">
      <c r="A40"/>
      <c r="B40" s="155" t="s">
        <v>63</v>
      </c>
      <c r="C40" s="156"/>
      <c r="D40" s="157"/>
      <c r="E40" s="17"/>
      <c r="F40"/>
      <c r="G40" s="9"/>
      <c r="H40"/>
      <c r="I40" s="155" t="s">
        <v>65</v>
      </c>
      <c r="J40" s="156"/>
      <c r="K40" s="157"/>
      <c r="L40" s="12"/>
      <c r="M40" s="11" t="e">
        <f>L42/E40</f>
        <v>#DIV/0!</v>
      </c>
      <c r="N40" s="11" t="s">
        <v>66</v>
      </c>
      <c r="O40" s="10"/>
      <c r="P40" s="115"/>
      <c r="Q40" s="118"/>
      <c r="R40" s="118"/>
      <c r="S40" s="118"/>
      <c r="T40" s="118"/>
      <c r="U40" s="118"/>
      <c r="V40" s="115"/>
      <c r="W40" s="115"/>
      <c r="X40" s="115"/>
      <c r="Y40" s="115"/>
      <c r="Z40" s="115"/>
      <c r="AA40" s="115"/>
      <c r="AB40"/>
    </row>
    <row r="41" spans="1:28" s="20" customFormat="1" ht="15.75" customHeight="1" thickBot="1">
      <c r="A41"/>
      <c r="B41"/>
      <c r="C41"/>
      <c r="D41"/>
      <c r="E41"/>
      <c r="F41"/>
      <c r="G41" s="10" t="s">
        <v>64</v>
      </c>
      <c r="H41"/>
      <c r="I41"/>
      <c r="J41"/>
      <c r="K41"/>
      <c r="L41"/>
      <c r="M41"/>
      <c r="N41"/>
      <c r="O41" s="10"/>
      <c r="P41" s="115"/>
      <c r="Q41" s="118"/>
      <c r="R41" s="118"/>
      <c r="S41" s="118"/>
      <c r="T41" s="118"/>
      <c r="U41" s="118"/>
      <c r="V41" s="115"/>
      <c r="W41" s="115"/>
      <c r="X41" s="115"/>
      <c r="Y41" s="115"/>
      <c r="Z41" s="115"/>
      <c r="AA41" s="115"/>
      <c r="AB41"/>
    </row>
    <row r="42" spans="1:28" s="20" customFormat="1" ht="15.75" customHeight="1" thickBot="1">
      <c r="A42"/>
      <c r="B42" s="155" t="s">
        <v>68</v>
      </c>
      <c r="C42" s="156"/>
      <c r="D42" s="157"/>
      <c r="E42" s="1"/>
      <c r="F42"/>
      <c r="G42" s="6"/>
      <c r="H42" s="71"/>
      <c r="I42" s="155" t="s">
        <v>76</v>
      </c>
      <c r="J42" s="156"/>
      <c r="K42" s="157"/>
      <c r="L42" s="11">
        <f>R42</f>
        <v>0</v>
      </c>
      <c r="M42"/>
      <c r="N42"/>
      <c r="O42" s="10"/>
      <c r="P42" s="115" t="s">
        <v>85</v>
      </c>
      <c r="Q42" s="118">
        <f>MAX(0,Q39)</f>
        <v>0</v>
      </c>
      <c r="R42" s="118">
        <f>MAX(0,R39)</f>
        <v>0</v>
      </c>
      <c r="S42" s="118">
        <f>MAX(0,S39)</f>
        <v>0</v>
      </c>
      <c r="T42" s="118">
        <f>MAX(0,T39)</f>
        <v>0</v>
      </c>
      <c r="U42" s="118">
        <f>MAX(0,U39)</f>
        <v>0</v>
      </c>
      <c r="V42" s="115"/>
      <c r="W42" s="115"/>
      <c r="X42" s="115"/>
      <c r="Y42" s="115"/>
      <c r="Z42" s="115"/>
      <c r="AA42" s="115"/>
      <c r="AB42"/>
    </row>
    <row r="43" spans="1:28" s="20" customFormat="1" ht="15.75" thickBot="1">
      <c r="A43"/>
      <c r="B43"/>
      <c r="C43"/>
      <c r="D43"/>
      <c r="E43"/>
      <c r="F43"/>
      <c r="G43" s="10" t="s">
        <v>69</v>
      </c>
      <c r="H43" s="71"/>
      <c r="I43" s="71"/>
      <c r="J43" s="71"/>
      <c r="K43" s="71"/>
      <c r="L43" s="71"/>
      <c r="M43" s="71"/>
      <c r="N43"/>
      <c r="O43"/>
      <c r="P43" s="115"/>
      <c r="Q43" s="115"/>
      <c r="R43" s="84"/>
      <c r="S43" s="84"/>
      <c r="T43" s="84"/>
      <c r="U43" s="84"/>
      <c r="V43" s="115"/>
      <c r="W43" s="115"/>
      <c r="X43" s="115"/>
      <c r="Y43" s="115"/>
      <c r="Z43" s="115"/>
      <c r="AA43" s="115"/>
      <c r="AB43"/>
    </row>
    <row r="44" spans="1:28" s="20" customFormat="1" ht="15.75" thickBot="1">
      <c r="A44"/>
      <c r="B44" s="155" t="s">
        <v>72</v>
      </c>
      <c r="C44" s="156"/>
      <c r="D44" s="157"/>
      <c r="E44" s="1"/>
      <c r="F44"/>
      <c r="G44" s="6"/>
      <c r="H44" s="71"/>
      <c r="I44" s="150"/>
      <c r="J44" s="150"/>
      <c r="K44" s="150"/>
      <c r="L44" s="150"/>
      <c r="M44" s="150"/>
      <c r="N44" s="70"/>
      <c r="O44"/>
      <c r="P44" s="115"/>
      <c r="Q44" s="115"/>
      <c r="R44" s="117"/>
      <c r="S44" s="117"/>
      <c r="T44" s="117"/>
      <c r="U44" s="117"/>
      <c r="V44" s="115"/>
      <c r="W44" s="115"/>
      <c r="X44" s="115"/>
      <c r="Y44" s="115"/>
      <c r="Z44" s="115"/>
      <c r="AA44" s="115"/>
      <c r="AB44"/>
    </row>
    <row r="45" spans="1:28" s="20" customFormat="1" ht="15.75" customHeight="1" thickBot="1">
      <c r="A45"/>
      <c r="B45"/>
      <c r="C45"/>
      <c r="D45"/>
      <c r="E45"/>
      <c r="F45"/>
      <c r="G45"/>
      <c r="H45" s="71"/>
      <c r="I45"/>
      <c r="J45"/>
      <c r="K45"/>
      <c r="L45"/>
      <c r="M45"/>
      <c r="N45"/>
      <c r="O45"/>
      <c r="P45" s="115"/>
      <c r="Q45" s="115"/>
      <c r="R45" s="115"/>
      <c r="S45" s="115"/>
      <c r="T45" s="115"/>
      <c r="U45" s="115"/>
      <c r="V45" s="115"/>
      <c r="W45" s="115"/>
      <c r="X45" s="115"/>
      <c r="Y45" s="115"/>
      <c r="Z45" s="115"/>
      <c r="AA45" s="115"/>
      <c r="AB45"/>
    </row>
    <row r="46" spans="1:28" s="20" customFormat="1" ht="15.75" thickBot="1">
      <c r="A46"/>
      <c r="B46" s="155" t="s">
        <v>75</v>
      </c>
      <c r="C46" s="156"/>
      <c r="D46" s="157"/>
      <c r="E46" s="1"/>
      <c r="F46"/>
      <c r="G46"/>
      <c r="H46"/>
      <c r="I46"/>
      <c r="J46"/>
      <c r="K46"/>
      <c r="L46"/>
      <c r="M46"/>
      <c r="N46"/>
      <c r="O46"/>
      <c r="P46" s="115"/>
      <c r="Q46" s="115"/>
      <c r="R46" s="117"/>
      <c r="S46" s="117"/>
      <c r="T46" s="117"/>
      <c r="U46" s="117"/>
      <c r="V46" s="115"/>
      <c r="W46" s="115"/>
      <c r="X46" s="115"/>
      <c r="Y46" s="115"/>
      <c r="Z46" s="115"/>
      <c r="AA46" s="115"/>
      <c r="AB46"/>
    </row>
    <row r="47" spans="1:28">
      <c r="P47" s="115"/>
      <c r="Q47" s="115"/>
      <c r="R47" s="115"/>
      <c r="S47" s="115"/>
      <c r="T47" s="115"/>
      <c r="U47" s="115"/>
      <c r="V47" s="115"/>
      <c r="W47" s="115"/>
      <c r="X47" s="115"/>
      <c r="Y47" s="115"/>
      <c r="Z47" s="115"/>
      <c r="AA47" s="115"/>
    </row>
    <row r="48" spans="1:28" s="20" customFormat="1">
      <c r="A48"/>
      <c r="B48" s="158" t="s">
        <v>135</v>
      </c>
      <c r="C48" s="158"/>
      <c r="D48" s="158"/>
      <c r="E48"/>
      <c r="F48"/>
      <c r="G48"/>
      <c r="H48"/>
      <c r="I48" s="158" t="s">
        <v>168</v>
      </c>
      <c r="J48" s="158"/>
      <c r="K48" s="158"/>
      <c r="L48" s="80"/>
      <c r="M48"/>
      <c r="N48"/>
      <c r="O48"/>
      <c r="P48" s="119"/>
      <c r="Q48" s="115"/>
      <c r="R48" s="115"/>
      <c r="S48" s="115"/>
      <c r="T48" s="115"/>
      <c r="U48" s="115"/>
      <c r="V48" s="115"/>
      <c r="W48" s="115"/>
      <c r="X48" s="115"/>
      <c r="Y48" s="115"/>
      <c r="Z48" s="115"/>
      <c r="AA48" s="115"/>
      <c r="AB48"/>
    </row>
    <row r="49" spans="1:28" s="20" customFormat="1" ht="15.75" thickBot="1">
      <c r="A49"/>
      <c r="B49"/>
      <c r="C49"/>
      <c r="D49"/>
      <c r="E49"/>
      <c r="F49"/>
      <c r="G49"/>
      <c r="H49"/>
      <c r="I49" s="82"/>
      <c r="J49" s="82"/>
      <c r="K49" s="82"/>
      <c r="L49"/>
      <c r="M49"/>
      <c r="N49"/>
      <c r="O49"/>
      <c r="P49" s="115"/>
      <c r="Q49" s="115"/>
      <c r="R49" s="115"/>
      <c r="S49" s="115"/>
      <c r="T49" s="115"/>
      <c r="U49" s="115"/>
      <c r="V49" s="115"/>
      <c r="W49" s="115"/>
      <c r="X49" s="115"/>
      <c r="Y49" s="115"/>
      <c r="Z49" s="115"/>
      <c r="AA49" s="115"/>
      <c r="AB49"/>
    </row>
    <row r="50" spans="1:28" s="20" customFormat="1" ht="15.75" thickBot="1">
      <c r="A50"/>
      <c r="B50" s="155" t="s">
        <v>63</v>
      </c>
      <c r="C50" s="156"/>
      <c r="D50" s="157"/>
      <c r="E50" s="17"/>
      <c r="F50"/>
      <c r="G50" s="9"/>
      <c r="H50"/>
      <c r="I50" s="155" t="s">
        <v>65</v>
      </c>
      <c r="J50" s="156"/>
      <c r="K50" s="157"/>
      <c r="L50" s="12"/>
      <c r="M50" s="11" t="e">
        <f>L52/E50</f>
        <v>#DIV/0!</v>
      </c>
      <c r="N50" s="11" t="s">
        <v>66</v>
      </c>
      <c r="O50"/>
      <c r="P50" s="83"/>
      <c r="Q50" s="83"/>
      <c r="R50" s="83"/>
      <c r="S50" s="13"/>
      <c r="T50" s="13"/>
      <c r="U50" s="13"/>
      <c r="V50" s="14"/>
      <c r="W50"/>
      <c r="X50"/>
      <c r="Y50" s="115"/>
      <c r="Z50" s="115"/>
      <c r="AA50" s="115"/>
      <c r="AB50"/>
    </row>
    <row r="51" spans="1:28" s="20" customFormat="1" ht="15.75" thickBot="1">
      <c r="A51"/>
      <c r="B51"/>
      <c r="C51"/>
      <c r="D51"/>
      <c r="E51"/>
      <c r="F51"/>
      <c r="G51" s="10" t="s">
        <v>64</v>
      </c>
      <c r="H51"/>
      <c r="I51"/>
      <c r="J51"/>
      <c r="K51"/>
      <c r="L51"/>
      <c r="M51"/>
      <c r="N51"/>
      <c r="O51"/>
      <c r="P51" s="48"/>
      <c r="Q51" s="48"/>
      <c r="R51" s="48"/>
      <c r="S51" s="48"/>
      <c r="T51" s="48"/>
      <c r="U51" s="48"/>
      <c r="V51" s="14"/>
      <c r="W51"/>
      <c r="X51"/>
      <c r="Y51" s="115"/>
      <c r="Z51" s="115"/>
      <c r="AA51" s="115"/>
      <c r="AB51"/>
    </row>
    <row r="52" spans="1:28" s="20" customFormat="1" ht="15.75" thickBot="1">
      <c r="A52"/>
      <c r="B52" s="155" t="s">
        <v>68</v>
      </c>
      <c r="C52" s="156"/>
      <c r="D52" s="157"/>
      <c r="E52" s="1"/>
      <c r="F52"/>
      <c r="G52" s="6"/>
      <c r="H52"/>
      <c r="I52" s="155" t="s">
        <v>76</v>
      </c>
      <c r="J52" s="156"/>
      <c r="K52" s="157"/>
      <c r="L52" s="11">
        <f>S42</f>
        <v>0</v>
      </c>
      <c r="M52"/>
      <c r="N52"/>
      <c r="O52"/>
      <c r="P52" s="83"/>
      <c r="Q52" s="83"/>
      <c r="R52" s="83"/>
      <c r="S52" s="13"/>
      <c r="T52" s="13"/>
      <c r="U52" s="13"/>
      <c r="V52" s="14"/>
      <c r="W52"/>
      <c r="X52"/>
      <c r="Y52" s="115"/>
      <c r="Z52" s="115"/>
      <c r="AA52" s="115"/>
      <c r="AB52"/>
    </row>
    <row r="53" spans="1:28" s="20" customFormat="1" ht="15.75" thickBot="1">
      <c r="A53"/>
      <c r="B53"/>
      <c r="C53"/>
      <c r="D53"/>
      <c r="E53"/>
      <c r="F53"/>
      <c r="G53" s="10" t="s">
        <v>69</v>
      </c>
      <c r="H53"/>
      <c r="I53"/>
      <c r="J53"/>
      <c r="K53"/>
      <c r="L53"/>
      <c r="M53"/>
      <c r="N53"/>
      <c r="O53"/>
      <c r="P53"/>
      <c r="Q53"/>
      <c r="R53"/>
      <c r="S53"/>
      <c r="T53"/>
      <c r="U53"/>
      <c r="V53"/>
      <c r="W53"/>
      <c r="X53" s="10"/>
      <c r="Y53" s="115"/>
      <c r="Z53" s="115"/>
      <c r="AA53" s="115"/>
      <c r="AB53"/>
    </row>
    <row r="54" spans="1:28" s="20" customFormat="1" ht="15.75" thickBot="1">
      <c r="A54"/>
      <c r="B54" s="155" t="s">
        <v>72</v>
      </c>
      <c r="C54" s="156"/>
      <c r="D54" s="157"/>
      <c r="E54" s="1"/>
      <c r="F54"/>
      <c r="G54" s="6"/>
      <c r="H54"/>
      <c r="I54" s="150"/>
      <c r="J54" s="150"/>
      <c r="K54" s="150"/>
      <c r="L54" s="150"/>
      <c r="M54" s="150"/>
      <c r="N54" s="70"/>
      <c r="O54"/>
      <c r="P54" s="83"/>
      <c r="Q54" s="83"/>
      <c r="R54" s="83"/>
      <c r="S54" s="13"/>
      <c r="T54" s="13"/>
      <c r="U54" s="13"/>
      <c r="V54" s="48"/>
      <c r="W54"/>
      <c r="X54"/>
      <c r="Y54" s="115"/>
      <c r="Z54" s="115"/>
      <c r="AA54" s="115"/>
      <c r="AB54"/>
    </row>
    <row r="55" spans="1:28" ht="15.75" thickBot="1">
      <c r="P55" s="115"/>
      <c r="Q55" s="115"/>
      <c r="R55" s="115"/>
      <c r="S55" s="115"/>
      <c r="T55" s="115"/>
      <c r="U55" s="115"/>
      <c r="V55" s="115"/>
      <c r="W55" s="115"/>
      <c r="X55" s="115"/>
      <c r="Y55" s="115"/>
      <c r="Z55" s="115"/>
      <c r="AA55" s="115"/>
    </row>
    <row r="56" spans="1:28" s="20" customFormat="1" ht="15.75" thickBot="1">
      <c r="A56"/>
      <c r="B56" s="155" t="s">
        <v>75</v>
      </c>
      <c r="C56" s="156"/>
      <c r="D56" s="157"/>
      <c r="E56" s="1"/>
      <c r="F56"/>
      <c r="G56"/>
      <c r="H56"/>
      <c r="I56"/>
      <c r="J56"/>
      <c r="K56"/>
      <c r="L56"/>
      <c r="M56"/>
      <c r="N56"/>
      <c r="O56"/>
      <c r="P56" s="115"/>
      <c r="Q56" s="115"/>
      <c r="R56" s="115"/>
      <c r="S56" s="115"/>
      <c r="T56" s="115"/>
      <c r="U56" s="115"/>
      <c r="V56" s="120"/>
      <c r="W56" s="115"/>
      <c r="X56" s="115"/>
      <c r="Y56" s="115"/>
      <c r="Z56" s="115"/>
      <c r="AA56" s="115"/>
      <c r="AB56"/>
    </row>
    <row r="57" spans="1:28" s="20" customFormat="1" ht="15.75" hidden="1" customHeight="1">
      <c r="A57"/>
      <c r="B57" s="54"/>
      <c r="C57" s="54"/>
      <c r="D57" s="54"/>
      <c r="E57" s="54"/>
      <c r="F57" s="54"/>
      <c r="G57" s="54"/>
      <c r="H57"/>
      <c r="I57"/>
      <c r="J57"/>
      <c r="K57"/>
      <c r="L57"/>
      <c r="M57"/>
      <c r="N57"/>
      <c r="O57"/>
      <c r="P57" s="115"/>
      <c r="Q57" s="115"/>
      <c r="R57" s="115"/>
      <c r="S57" s="115"/>
      <c r="T57" s="115"/>
      <c r="U57" s="115"/>
      <c r="V57" s="118"/>
      <c r="W57" s="115"/>
      <c r="X57" s="115"/>
      <c r="Y57" s="115"/>
      <c r="Z57" s="115"/>
      <c r="AA57" s="115"/>
      <c r="AB57"/>
    </row>
    <row r="58" spans="1:28" s="20" customFormat="1" hidden="1">
      <c r="A58"/>
      <c r="B58" s="158" t="s">
        <v>143</v>
      </c>
      <c r="C58" s="158"/>
      <c r="D58" s="158"/>
      <c r="E58"/>
      <c r="F58"/>
      <c r="G58"/>
      <c r="H58"/>
      <c r="I58" s="158" t="s">
        <v>169</v>
      </c>
      <c r="J58" s="158"/>
      <c r="K58" s="158"/>
      <c r="L58" s="80"/>
      <c r="M58" s="81"/>
      <c r="N58"/>
      <c r="O58"/>
      <c r="P58" s="83"/>
      <c r="Q58" s="83"/>
      <c r="R58" s="83"/>
      <c r="S58" s="115"/>
      <c r="T58" s="115"/>
      <c r="U58" s="115"/>
      <c r="V58" s="14"/>
      <c r="W58" s="115"/>
      <c r="X58" s="115"/>
      <c r="Y58" s="115"/>
      <c r="Z58" s="115"/>
      <c r="AA58" s="115"/>
      <c r="AB58"/>
    </row>
    <row r="59" spans="1:28" ht="15.75" hidden="1" thickBot="1">
      <c r="I59" s="82"/>
      <c r="J59" s="82"/>
      <c r="K59" s="82"/>
      <c r="P59" s="115"/>
      <c r="Q59" s="115"/>
      <c r="R59" s="115"/>
      <c r="S59" s="115"/>
      <c r="T59" s="115"/>
      <c r="U59" s="115"/>
      <c r="V59" s="115"/>
      <c r="W59" s="115"/>
      <c r="X59" s="115"/>
      <c r="Y59" s="115"/>
      <c r="Z59" s="115"/>
      <c r="AA59" s="115"/>
    </row>
    <row r="60" spans="1:28" s="20" customFormat="1" ht="15.75" hidden="1" thickBot="1">
      <c r="A60"/>
      <c r="B60" s="155" t="s">
        <v>63</v>
      </c>
      <c r="C60" s="156"/>
      <c r="D60" s="157"/>
      <c r="E60" s="17"/>
      <c r="F60"/>
      <c r="G60" s="9"/>
      <c r="H60"/>
      <c r="I60" s="155" t="s">
        <v>65</v>
      </c>
      <c r="J60" s="156"/>
      <c r="K60" s="157"/>
      <c r="L60" s="12"/>
      <c r="M60" s="11" t="e">
        <f>L62/E60</f>
        <v>#DIV/0!</v>
      </c>
      <c r="N60" s="11" t="s">
        <v>66</v>
      </c>
      <c r="O60"/>
      <c r="P60" s="83"/>
      <c r="Q60" s="83"/>
      <c r="R60" s="83"/>
      <c r="S60" s="115"/>
      <c r="T60" s="115"/>
      <c r="U60" s="115"/>
      <c r="V60" s="14"/>
      <c r="W60" s="115"/>
      <c r="X60" s="115"/>
      <c r="Y60" s="115"/>
      <c r="Z60" s="115"/>
      <c r="AA60" s="115"/>
      <c r="AB60"/>
    </row>
    <row r="61" spans="1:28" ht="15.75" hidden="1" thickBot="1">
      <c r="G61" s="10" t="s">
        <v>64</v>
      </c>
      <c r="P61" s="115"/>
      <c r="Q61" s="115"/>
      <c r="R61" s="115"/>
      <c r="S61" s="115"/>
      <c r="T61" s="115"/>
      <c r="U61" s="115"/>
      <c r="V61" s="115"/>
      <c r="W61" s="115"/>
      <c r="X61" s="115"/>
      <c r="Y61" s="115"/>
      <c r="Z61" s="115"/>
      <c r="AA61" s="115"/>
    </row>
    <row r="62" spans="1:28" ht="15.75" hidden="1" thickBot="1">
      <c r="B62" s="155" t="s">
        <v>68</v>
      </c>
      <c r="C62" s="156"/>
      <c r="D62" s="157"/>
      <c r="E62" s="1"/>
      <c r="G62" s="6"/>
      <c r="H62" s="71"/>
      <c r="I62" s="155" t="s">
        <v>76</v>
      </c>
      <c r="J62" s="156"/>
      <c r="K62" s="157"/>
      <c r="L62" s="11">
        <f>T42</f>
        <v>0</v>
      </c>
      <c r="P62" s="115"/>
      <c r="Q62" s="115"/>
      <c r="R62" s="115"/>
      <c r="S62" s="115"/>
      <c r="T62" s="115"/>
      <c r="U62" s="115"/>
      <c r="V62" s="115"/>
      <c r="W62" s="115"/>
      <c r="X62" s="115"/>
      <c r="Y62" s="115"/>
      <c r="Z62" s="115"/>
      <c r="AA62" s="115"/>
    </row>
    <row r="63" spans="1:28" ht="15.75" hidden="1" thickBot="1">
      <c r="G63" s="10" t="s">
        <v>69</v>
      </c>
      <c r="H63" s="71"/>
      <c r="I63" s="71"/>
      <c r="J63" s="71"/>
      <c r="K63" s="71"/>
      <c r="L63" s="71"/>
      <c r="M63" s="71"/>
      <c r="P63" s="115"/>
      <c r="Q63" s="115"/>
      <c r="R63" s="115"/>
      <c r="S63" s="115"/>
      <c r="T63" s="115"/>
      <c r="U63" s="115"/>
      <c r="V63" s="115"/>
      <c r="W63" s="115"/>
      <c r="X63" s="115"/>
      <c r="Y63" s="115"/>
      <c r="Z63" s="115"/>
      <c r="AA63" s="115"/>
    </row>
    <row r="64" spans="1:28" ht="15.75" hidden="1" thickBot="1">
      <c r="B64" s="155" t="s">
        <v>72</v>
      </c>
      <c r="C64" s="156"/>
      <c r="D64" s="157"/>
      <c r="E64" s="1"/>
      <c r="G64" s="6"/>
      <c r="H64" s="71"/>
      <c r="I64" s="109" t="s">
        <v>170</v>
      </c>
      <c r="J64" s="109"/>
      <c r="K64" s="109"/>
      <c r="L64" s="109"/>
      <c r="M64" s="109"/>
      <c r="N64" s="110"/>
      <c r="P64" s="115"/>
      <c r="Q64" s="115"/>
      <c r="R64" s="115"/>
      <c r="S64" s="115"/>
      <c r="T64" s="115"/>
      <c r="U64" s="115"/>
      <c r="V64" s="115"/>
      <c r="W64" s="115"/>
      <c r="X64" s="115"/>
      <c r="Y64" s="115"/>
      <c r="Z64" s="115"/>
      <c r="AA64" s="115"/>
    </row>
    <row r="65" spans="2:27" ht="15.75" hidden="1" thickBot="1">
      <c r="H65" s="71"/>
      <c r="I65" s="71"/>
      <c r="J65" s="71"/>
      <c r="K65" s="71"/>
      <c r="L65" s="71"/>
      <c r="M65" s="71"/>
      <c r="P65" s="115"/>
      <c r="Q65" s="115"/>
      <c r="R65" s="115"/>
      <c r="S65" s="115"/>
      <c r="T65" s="115"/>
      <c r="U65" s="115"/>
      <c r="V65" s="115"/>
      <c r="W65" s="115"/>
      <c r="X65" s="115"/>
      <c r="Y65" s="115"/>
      <c r="Z65" s="115"/>
      <c r="AA65" s="115"/>
    </row>
    <row r="66" spans="2:27" ht="15.75" hidden="1" thickBot="1">
      <c r="B66" s="155" t="s">
        <v>75</v>
      </c>
      <c r="C66" s="156"/>
      <c r="D66" s="157"/>
      <c r="E66" s="1"/>
      <c r="P66" s="115"/>
      <c r="Q66" s="115"/>
      <c r="R66" s="115"/>
      <c r="S66" s="115"/>
      <c r="T66" s="115"/>
      <c r="U66" s="115"/>
      <c r="V66" s="115"/>
      <c r="W66" s="115"/>
      <c r="X66" s="115"/>
      <c r="Y66" s="115"/>
      <c r="Z66" s="115"/>
      <c r="AA66" s="115"/>
    </row>
    <row r="67" spans="2:27" hidden="1">
      <c r="P67" s="115"/>
      <c r="Q67" s="115"/>
      <c r="R67" s="115"/>
      <c r="S67" s="115"/>
      <c r="T67" s="115"/>
      <c r="U67" s="115"/>
      <c r="V67" s="115"/>
      <c r="W67" s="115"/>
      <c r="X67" s="115"/>
      <c r="Y67" s="115"/>
      <c r="Z67" s="115"/>
      <c r="AA67" s="115"/>
    </row>
    <row r="68" spans="2:27" hidden="1">
      <c r="B68" s="158" t="s">
        <v>147</v>
      </c>
      <c r="C68" s="158"/>
      <c r="D68" s="158"/>
      <c r="I68" s="158" t="s">
        <v>171</v>
      </c>
      <c r="J68" s="158"/>
      <c r="K68" s="158"/>
      <c r="L68" s="80"/>
      <c r="M68" s="81"/>
      <c r="P68" s="115"/>
      <c r="Q68" s="115"/>
      <c r="R68" s="115"/>
      <c r="S68" s="115"/>
      <c r="T68" s="115"/>
      <c r="U68" s="115"/>
      <c r="V68" s="115"/>
      <c r="W68" s="115"/>
      <c r="X68" s="115"/>
      <c r="Y68" s="115"/>
      <c r="Z68" s="115"/>
      <c r="AA68" s="115"/>
    </row>
    <row r="69" spans="2:27" ht="15.75" hidden="1" thickBot="1">
      <c r="I69" s="82"/>
      <c r="J69" s="82"/>
      <c r="K69" s="82"/>
      <c r="P69" s="115"/>
      <c r="Q69" s="115"/>
      <c r="R69" s="115"/>
      <c r="S69" s="115"/>
      <c r="T69" s="115"/>
      <c r="U69" s="115"/>
      <c r="V69" s="115"/>
      <c r="W69" s="115"/>
      <c r="X69" s="115"/>
      <c r="Y69" s="115"/>
      <c r="Z69" s="115"/>
      <c r="AA69" s="115"/>
    </row>
    <row r="70" spans="2:27" ht="15.75" hidden="1" thickBot="1">
      <c r="B70" s="155" t="s">
        <v>63</v>
      </c>
      <c r="C70" s="156"/>
      <c r="D70" s="157"/>
      <c r="E70" s="17"/>
      <c r="G70" s="9"/>
      <c r="I70" s="155" t="s">
        <v>65</v>
      </c>
      <c r="J70" s="156"/>
      <c r="K70" s="157"/>
      <c r="L70" s="12"/>
      <c r="M70" s="11" t="e">
        <f>L72/E70</f>
        <v>#DIV/0!</v>
      </c>
      <c r="N70" s="11" t="s">
        <v>66</v>
      </c>
      <c r="P70" s="115"/>
      <c r="Q70" s="115"/>
      <c r="R70" s="115"/>
      <c r="S70" s="115"/>
      <c r="T70" s="115"/>
      <c r="U70" s="115"/>
      <c r="V70" s="115"/>
      <c r="W70" s="115"/>
      <c r="X70" s="115"/>
      <c r="Y70" s="115"/>
      <c r="Z70" s="115"/>
      <c r="AA70" s="115"/>
    </row>
    <row r="71" spans="2:27" ht="15.75" hidden="1" thickBot="1">
      <c r="G71" s="10" t="s">
        <v>64</v>
      </c>
      <c r="P71" s="115"/>
      <c r="Q71" s="115"/>
      <c r="R71" s="115"/>
      <c r="S71" s="115"/>
      <c r="T71" s="115"/>
      <c r="U71" s="115"/>
      <c r="V71" s="115"/>
      <c r="W71" s="115"/>
      <c r="X71" s="115"/>
      <c r="Y71" s="115"/>
      <c r="Z71" s="115"/>
      <c r="AA71" s="115"/>
    </row>
    <row r="72" spans="2:27" ht="15.75" hidden="1" thickBot="1">
      <c r="B72" s="155" t="s">
        <v>68</v>
      </c>
      <c r="C72" s="156"/>
      <c r="D72" s="157"/>
      <c r="E72" s="1"/>
      <c r="G72" s="6"/>
      <c r="H72" s="71"/>
      <c r="I72" s="155" t="s">
        <v>76</v>
      </c>
      <c r="J72" s="156"/>
      <c r="K72" s="157"/>
      <c r="L72" s="11">
        <f>U42</f>
        <v>0</v>
      </c>
      <c r="P72" s="115"/>
      <c r="Q72" s="115"/>
      <c r="R72" s="115"/>
      <c r="S72" s="115"/>
      <c r="T72" s="115"/>
      <c r="U72" s="115"/>
      <c r="V72" s="115"/>
      <c r="W72" s="115"/>
      <c r="X72" s="115"/>
      <c r="Y72" s="115"/>
      <c r="Z72" s="115"/>
      <c r="AA72" s="115"/>
    </row>
    <row r="73" spans="2:27" ht="15.75" hidden="1" thickBot="1">
      <c r="G73" s="10" t="s">
        <v>69</v>
      </c>
      <c r="H73" s="71"/>
      <c r="I73" s="71"/>
      <c r="J73" s="71"/>
      <c r="K73" s="71"/>
      <c r="L73" s="71"/>
      <c r="M73" s="71"/>
      <c r="P73" s="115"/>
      <c r="Q73" s="115"/>
      <c r="R73" s="115"/>
      <c r="S73" s="115"/>
      <c r="T73" s="115"/>
      <c r="U73" s="115"/>
      <c r="V73" s="115"/>
      <c r="W73" s="115"/>
      <c r="X73" s="115"/>
      <c r="Y73" s="115"/>
      <c r="Z73" s="115"/>
      <c r="AA73" s="115"/>
    </row>
    <row r="74" spans="2:27" ht="15.75" hidden="1" thickBot="1">
      <c r="B74" s="155" t="s">
        <v>72</v>
      </c>
      <c r="C74" s="156"/>
      <c r="D74" s="157"/>
      <c r="E74" s="1"/>
      <c r="G74" s="6"/>
      <c r="H74" s="71"/>
      <c r="I74" s="109" t="s">
        <v>170</v>
      </c>
      <c r="J74" s="109"/>
      <c r="K74" s="109"/>
      <c r="L74" s="109"/>
      <c r="M74" s="109"/>
      <c r="N74" s="110"/>
      <c r="P74" s="115"/>
      <c r="Q74" s="115"/>
      <c r="R74" s="115"/>
      <c r="S74" s="115"/>
      <c r="T74" s="115"/>
      <c r="U74" s="115"/>
      <c r="V74" s="115"/>
      <c r="W74" s="115"/>
      <c r="X74" s="115"/>
      <c r="Y74" s="115"/>
      <c r="Z74" s="115"/>
      <c r="AA74" s="115"/>
    </row>
    <row r="75" spans="2:27" ht="15.75" hidden="1" thickBot="1">
      <c r="H75" s="71"/>
      <c r="I75" s="71"/>
      <c r="J75" s="71"/>
      <c r="K75" s="71"/>
      <c r="L75" s="71"/>
      <c r="M75" s="71"/>
      <c r="P75" s="115"/>
      <c r="Q75" s="115"/>
      <c r="R75" s="115"/>
      <c r="S75" s="115"/>
      <c r="T75" s="115"/>
      <c r="U75" s="115"/>
      <c r="V75" s="115"/>
      <c r="W75" s="115"/>
      <c r="X75" s="115"/>
      <c r="Y75" s="115"/>
      <c r="Z75" s="115"/>
      <c r="AA75" s="115"/>
    </row>
    <row r="76" spans="2:27" ht="15.75" hidden="1" thickBot="1">
      <c r="B76" s="155" t="s">
        <v>75</v>
      </c>
      <c r="C76" s="156"/>
      <c r="D76" s="157"/>
      <c r="E76" s="1"/>
      <c r="P76" s="115"/>
      <c r="Q76" s="115"/>
      <c r="R76" s="115"/>
      <c r="S76" s="115"/>
      <c r="T76" s="115"/>
      <c r="U76" s="115"/>
      <c r="V76" s="115"/>
      <c r="W76" s="115"/>
      <c r="X76" s="115"/>
      <c r="Y76" s="115"/>
      <c r="Z76" s="115"/>
      <c r="AA76" s="115"/>
    </row>
    <row r="77" spans="2:27">
      <c r="P77" s="115"/>
      <c r="Q77" s="115"/>
      <c r="R77" s="115"/>
      <c r="S77" s="115"/>
      <c r="T77" s="115"/>
      <c r="U77" s="115"/>
      <c r="V77" s="115"/>
      <c r="W77" s="115"/>
      <c r="X77" s="115"/>
      <c r="Y77" s="115"/>
      <c r="Z77" s="115"/>
      <c r="AA77" s="115"/>
    </row>
    <row r="78" spans="2:27">
      <c r="P78" s="115"/>
      <c r="Q78" s="115"/>
      <c r="R78" s="115"/>
      <c r="S78" s="115"/>
      <c r="T78" s="115"/>
      <c r="U78" s="115"/>
      <c r="V78" s="115"/>
      <c r="W78" s="115"/>
      <c r="X78" s="115"/>
      <c r="Y78" s="115"/>
      <c r="Z78" s="115"/>
      <c r="AA78" s="115"/>
    </row>
  </sheetData>
  <sheetProtection algorithmName="SHA-512" hashValue="n1phzwN3MA0zwwueIJ8F71GfxSnO6wwyTpvTot71BKh8kMH1rHVTtDgm37F/NvTucbXN/WlUEsviFRbzavMibw==" saltValue="ywlJRgVsNwiOiK1bK2qSXg==" spinCount="100000" sheet="1" selectLockedCells="1"/>
  <mergeCells count="63">
    <mergeCell ref="Y7:Y8"/>
    <mergeCell ref="B21:E21"/>
    <mergeCell ref="B22:D22"/>
    <mergeCell ref="B16:D16"/>
    <mergeCell ref="B18:D18"/>
    <mergeCell ref="B10:M10"/>
    <mergeCell ref="B12:D12"/>
    <mergeCell ref="I12:K12"/>
    <mergeCell ref="B14:D14"/>
    <mergeCell ref="I14:K14"/>
    <mergeCell ref="L14:M14"/>
    <mergeCell ref="I16:K16"/>
    <mergeCell ref="L16:M16"/>
    <mergeCell ref="B20:D20"/>
    <mergeCell ref="D5:L8"/>
    <mergeCell ref="X7:X8"/>
    <mergeCell ref="B60:D60"/>
    <mergeCell ref="I60:K60"/>
    <mergeCell ref="I38:K38"/>
    <mergeCell ref="B38:D38"/>
    <mergeCell ref="B40:D40"/>
    <mergeCell ref="B42:D42"/>
    <mergeCell ref="B44:D44"/>
    <mergeCell ref="B48:D48"/>
    <mergeCell ref="B50:D50"/>
    <mergeCell ref="B52:D52"/>
    <mergeCell ref="B54:D54"/>
    <mergeCell ref="B56:D56"/>
    <mergeCell ref="B46:D46"/>
    <mergeCell ref="I32:K32"/>
    <mergeCell ref="B24:D24"/>
    <mergeCell ref="B26:D26"/>
    <mergeCell ref="B34:D34"/>
    <mergeCell ref="B36:D36"/>
    <mergeCell ref="B28:D28"/>
    <mergeCell ref="B30:D30"/>
    <mergeCell ref="B32:D32"/>
    <mergeCell ref="B72:D72"/>
    <mergeCell ref="I72:K72"/>
    <mergeCell ref="B74:D74"/>
    <mergeCell ref="B76:D76"/>
    <mergeCell ref="B62:D62"/>
    <mergeCell ref="I62:K62"/>
    <mergeCell ref="B64:D64"/>
    <mergeCell ref="B66:D66"/>
    <mergeCell ref="B68:D68"/>
    <mergeCell ref="I68:K68"/>
    <mergeCell ref="Z17:Z18"/>
    <mergeCell ref="AA17:AA18"/>
    <mergeCell ref="AB17:AB18"/>
    <mergeCell ref="B70:D70"/>
    <mergeCell ref="I70:K70"/>
    <mergeCell ref="I40:K40"/>
    <mergeCell ref="I42:K42"/>
    <mergeCell ref="I48:K48"/>
    <mergeCell ref="I50:K50"/>
    <mergeCell ref="I52:K52"/>
    <mergeCell ref="B58:D58"/>
    <mergeCell ref="I58:K58"/>
    <mergeCell ref="Y17:Y18"/>
    <mergeCell ref="X17:X18"/>
    <mergeCell ref="I28:K28"/>
    <mergeCell ref="I30:K30"/>
  </mergeCells>
  <conditionalFormatting sqref="G26">
    <cfRule type="expression" dxfId="58" priority="67">
      <formula>AND(E26=Q9,$E$20="")</formula>
    </cfRule>
    <cfRule type="expression" dxfId="57" priority="68">
      <formula>$E$26=$Q$15</formula>
    </cfRule>
    <cfRule type="expression" dxfId="56" priority="69">
      <formula>AND(E26=Q8,$E$22="")</formula>
    </cfRule>
    <cfRule type="expression" dxfId="55" priority="70">
      <formula>AND($E$26=$Q$8,$E$22=$Q$10)</formula>
    </cfRule>
    <cfRule type="expression" dxfId="54" priority="71">
      <formula>AND($E$26=$Q$9,$E$20=$Q$10)</formula>
    </cfRule>
    <cfRule type="expression" dxfId="53" priority="72">
      <formula>$E$26=$Q$10</formula>
    </cfRule>
    <cfRule type="expression" dxfId="52" priority="73">
      <formula>$E$26=$Q$8</formula>
    </cfRule>
    <cfRule type="expression" dxfId="51" priority="74">
      <formula>$E$26=$Q$9</formula>
    </cfRule>
  </conditionalFormatting>
  <conditionalFormatting sqref="G32">
    <cfRule type="expression" dxfId="50" priority="60">
      <formula>$E$32=""</formula>
    </cfRule>
    <cfRule type="expression" dxfId="49" priority="61">
      <formula>$E$32&lt;=18</formula>
    </cfRule>
    <cfRule type="expression" dxfId="48" priority="62">
      <formula>$E$32&gt;18</formula>
    </cfRule>
  </conditionalFormatting>
  <conditionalFormatting sqref="G34">
    <cfRule type="expression" dxfId="47" priority="56">
      <formula>$E$34=""</formula>
    </cfRule>
    <cfRule type="expression" dxfId="46" priority="57" stopIfTrue="1">
      <formula>$E$36=$W$7</formula>
    </cfRule>
    <cfRule type="expression" dxfId="45" priority="58">
      <formula>$E$34&gt;=38</formula>
    </cfRule>
    <cfRule type="expression" dxfId="44" priority="63">
      <formula>$E$34&lt;38</formula>
    </cfRule>
    <cfRule type="expression" dxfId="43" priority="64">
      <formula>$E$36=$W$8</formula>
    </cfRule>
  </conditionalFormatting>
  <conditionalFormatting sqref="G36">
    <cfRule type="expression" dxfId="42" priority="59">
      <formula>"$E$14='Yes'"</formula>
    </cfRule>
  </conditionalFormatting>
  <conditionalFormatting sqref="G42">
    <cfRule type="expression" dxfId="41" priority="47">
      <formula>$E$42=""</formula>
    </cfRule>
    <cfRule type="expression" dxfId="40" priority="48">
      <formula>$E$42&lt;=11</formula>
    </cfRule>
    <cfRule type="expression" dxfId="39" priority="49">
      <formula>$E$42&gt;=12</formula>
    </cfRule>
  </conditionalFormatting>
  <conditionalFormatting sqref="G44">
    <cfRule type="expression" dxfId="38" priority="29">
      <formula>$E$44=""</formula>
    </cfRule>
    <cfRule type="expression" dxfId="37" priority="30" stopIfTrue="1">
      <formula>$E$46=$W$7</formula>
    </cfRule>
    <cfRule type="expression" dxfId="36" priority="31">
      <formula>$E$44&gt;=30</formula>
    </cfRule>
    <cfRule type="expression" dxfId="35" priority="32">
      <formula>$E$44&lt;30</formula>
    </cfRule>
    <cfRule type="expression" dxfId="34" priority="33">
      <formula>$E$46=$W$8</formula>
    </cfRule>
  </conditionalFormatting>
  <conditionalFormatting sqref="G46">
    <cfRule type="expression" dxfId="33" priority="46">
      <formula>"$E$14='Yes'"</formula>
    </cfRule>
  </conditionalFormatting>
  <conditionalFormatting sqref="G52">
    <cfRule type="expression" dxfId="32" priority="38">
      <formula>$E$52=""</formula>
    </cfRule>
    <cfRule type="expression" dxfId="31" priority="39">
      <formula>$E$52&lt;=4</formula>
    </cfRule>
    <cfRule type="expression" dxfId="30" priority="40">
      <formula>$E$52&gt;4</formula>
    </cfRule>
  </conditionalFormatting>
  <conditionalFormatting sqref="G54">
    <cfRule type="expression" dxfId="29" priority="24">
      <formula>$E$54=""</formula>
    </cfRule>
    <cfRule type="expression" dxfId="28" priority="25" stopIfTrue="1">
      <formula>$E$56=$W$7</formula>
    </cfRule>
    <cfRule type="expression" dxfId="27" priority="26">
      <formula>$E$54&gt;=11</formula>
    </cfRule>
    <cfRule type="expression" dxfId="26" priority="27">
      <formula>$E$54&lt;11</formula>
    </cfRule>
    <cfRule type="expression" dxfId="25" priority="28">
      <formula>$E$56=$W$8</formula>
    </cfRule>
  </conditionalFormatting>
  <conditionalFormatting sqref="G56">
    <cfRule type="expression" dxfId="24" priority="37">
      <formula>"$E$14='Yes'"</formula>
    </cfRule>
  </conditionalFormatting>
  <conditionalFormatting sqref="G62">
    <cfRule type="expression" dxfId="23" priority="21">
      <formula>$E$62=""</formula>
    </cfRule>
    <cfRule type="expression" dxfId="22" priority="22">
      <formula>$E$62&lt;=4</formula>
    </cfRule>
    <cfRule type="expression" dxfId="21" priority="23">
      <formula>$E$62&gt;4</formula>
    </cfRule>
  </conditionalFormatting>
  <conditionalFormatting sqref="G64">
    <cfRule type="expression" dxfId="20" priority="15">
      <formula>$E$64=""</formula>
    </cfRule>
    <cfRule type="expression" dxfId="19" priority="16" stopIfTrue="1">
      <formula>$E$66=$W$7</formula>
    </cfRule>
    <cfRule type="expression" dxfId="18" priority="17">
      <formula>$E$64&gt;=15</formula>
    </cfRule>
    <cfRule type="expression" dxfId="17" priority="18">
      <formula>$E$64&lt;15</formula>
    </cfRule>
    <cfRule type="expression" dxfId="16" priority="19">
      <formula>$E$66=$W$8</formula>
    </cfRule>
  </conditionalFormatting>
  <conditionalFormatting sqref="G66">
    <cfRule type="expression" dxfId="15" priority="20">
      <formula>"$E$14='Yes'"</formula>
    </cfRule>
  </conditionalFormatting>
  <conditionalFormatting sqref="G72">
    <cfRule type="expression" dxfId="14" priority="12">
      <formula>$E$72=""</formula>
    </cfRule>
    <cfRule type="expression" dxfId="13" priority="13">
      <formula>$E$72&lt;=4</formula>
    </cfRule>
    <cfRule type="expression" dxfId="12" priority="14">
      <formula>$E$72&gt;4</formula>
    </cfRule>
  </conditionalFormatting>
  <conditionalFormatting sqref="G74">
    <cfRule type="expression" dxfId="11" priority="1">
      <formula>$E$74=""</formula>
    </cfRule>
    <cfRule type="expression" dxfId="10" priority="2" stopIfTrue="1">
      <formula>$E$76=$W$7</formula>
    </cfRule>
    <cfRule type="expression" dxfId="9" priority="3">
      <formula>$E$74&gt;=15</formula>
    </cfRule>
    <cfRule type="expression" dxfId="8" priority="4">
      <formula>$E$74&lt;15</formula>
    </cfRule>
    <cfRule type="expression" dxfId="7" priority="5">
      <formula>$E$76=$W$8</formula>
    </cfRule>
  </conditionalFormatting>
  <conditionalFormatting sqref="G76">
    <cfRule type="expression" dxfId="6" priority="11">
      <formula>"$E$14='Yes'"</formula>
    </cfRule>
  </conditionalFormatting>
  <conditionalFormatting sqref="N34">
    <cfRule type="expression" dxfId="5" priority="55">
      <formula>$M$28=0</formula>
    </cfRule>
    <cfRule type="expression" dxfId="4" priority="65">
      <formula>$L$34="No"</formula>
    </cfRule>
    <cfRule type="expression" dxfId="3" priority="66">
      <formula>$L$34="Yes"</formula>
    </cfRule>
  </conditionalFormatting>
  <conditionalFormatting sqref="X54">
    <cfRule type="expression" dxfId="2" priority="52" stopIfTrue="1">
      <formula>$M$28=0</formula>
    </cfRule>
    <cfRule type="expression" dxfId="1" priority="53">
      <formula>$V$54="No"</formula>
    </cfRule>
    <cfRule type="expression" dxfId="0" priority="54">
      <formula>$V$54="Yes"</formula>
    </cfRule>
  </conditionalFormatting>
  <dataValidations count="14">
    <dataValidation type="list" allowBlank="1" showInputMessage="1" showErrorMessage="1" sqref="L17:L26" xr:uid="{C6378935-32E2-4697-8F54-8FE5FF5A4421}">
      <formula1>"Yes"</formula1>
    </dataValidation>
    <dataValidation type="list" allowBlank="1" showInputMessage="1" showErrorMessage="1" sqref="L16" xr:uid="{EF4A7250-2961-4AC7-83BB-152484FFB51F}">
      <formula1>"Participating Organization, Contractor"</formula1>
    </dataValidation>
    <dataValidation type="list" allowBlank="1" showInputMessage="1" showErrorMessage="1" sqref="E20" xr:uid="{CFAA6BBD-FC8C-4650-B670-0694F20E0C49}">
      <formula1>$V$16:$V$18</formula1>
    </dataValidation>
    <dataValidation type="list" allowBlank="1" showInputMessage="1" showErrorMessage="1" sqref="E18" xr:uid="{A63C56FD-D65E-48DF-9A18-86B03F7F2FEF}">
      <formula1>"Detached Single-Family Home, Duplex/Triplex/Fourplex, Side-by-Side Townhome"</formula1>
    </dataValidation>
    <dataValidation type="list" allowBlank="1" showInputMessage="1" showErrorMessage="1" sqref="E22" xr:uid="{E570D353-CF01-4EFD-A364-B90CA5295C3F}">
      <formula1>$V$21:$V$24</formula1>
    </dataValidation>
    <dataValidation type="whole" errorStyle="warning" allowBlank="1" showErrorMessage="1" errorTitle="High Project Cost" error="Project should not cost above $10,000" sqref="R43:U43" xr:uid="{105010E1-DC07-4059-86BD-E79E97ED6FAE}">
      <formula1>0</formula1>
      <formula2>10000</formula2>
    </dataValidation>
    <dataValidation type="decimal" errorStyle="warning" allowBlank="1" showErrorMessage="1" errorTitle="High Project Cost" error="Project cost should not exceed $10,000" sqref="M28 M38 M58 M68" xr:uid="{4111AF10-A0DB-411C-ADED-BD1EBF36C9A1}">
      <formula1>0</formula1>
      <formula2>10000</formula2>
    </dataValidation>
    <dataValidation type="decimal" errorStyle="warning" allowBlank="1" showInputMessage="1" showErrorMessage="1" errorTitle="High Project Cost" error="Project cost should not exceed $10,000" sqref="M26:M27 M17:M24" xr:uid="{B8FB5B61-CA6F-4005-946D-78E84906892C}">
      <formula1>0</formula1>
      <formula2>10000</formula2>
    </dataValidation>
    <dataValidation type="whole" allowBlank="1" showInputMessage="1" showErrorMessage="1" errorTitle="Invalid Range" error="R-value cannot exceed 75" sqref="E34 E44 E54 E64 E74" xr:uid="{F51A01AC-560A-4D78-80E2-B83EEF573DA0}">
      <formula1>0</formula1>
      <formula2>75</formula2>
    </dataValidation>
    <dataValidation type="whole" errorStyle="warning" allowBlank="1" showInputMessage="1" showErrorMessage="1" errorTitle="Invalid Range" error="R-values cannot exceed 75" sqref="E32 E42 E52 E62 E72" xr:uid="{717D0DB4-15B0-40C9-9346-FE72C75DB51F}">
      <formula1>0</formula1>
      <formula2>75</formula2>
    </dataValidation>
    <dataValidation type="whole" errorStyle="warning" allowBlank="1" showErrorMessage="1" errorTitle="Invalid Square Footage" error="Square footage must be between 0 and 5,000" promptTitle="Range" prompt="Square footage must be between 0 and 5,000" sqref="E30 E40 E50 E60 E70" xr:uid="{0B369F28-0C49-44EB-BD6B-E13829628BA8}">
      <formula1>0</formula1>
      <formula2>5000</formula2>
    </dataValidation>
    <dataValidation type="list" allowBlank="1" showInputMessage="1" showErrorMessage="1" sqref="E36 E46 E56 E66 E76" xr:uid="{D6A26EDE-3DE6-443F-8E97-306B9F092DC0}">
      <formula1>$W$7:$W$8</formula1>
    </dataValidation>
    <dataValidation type="list" allowBlank="1" showInputMessage="1" showErrorMessage="1" sqref="E24" xr:uid="{6E567254-9729-4C93-ADB0-C555C3885C68}">
      <formula1>$V$8:$V$11</formula1>
    </dataValidation>
    <dataValidation type="list" allowBlank="1" showInputMessage="1" showErrorMessage="1" sqref="E26" xr:uid="{EB3C2131-2355-4FB4-A5E2-DE279F1EF94B}">
      <formula1>$Q$8:$Q$10</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2B629E21F98742A65086E79B25A04F" ma:contentTypeVersion="17" ma:contentTypeDescription="Create a new document." ma:contentTypeScope="" ma:versionID="68313b619b08b6d7ca2cf1b5090e58f1">
  <xsd:schema xmlns:xsd="http://www.w3.org/2001/XMLSchema" xmlns:xs="http://www.w3.org/2001/XMLSchema" xmlns:p="http://schemas.microsoft.com/office/2006/metadata/properties" xmlns:ns2="4a8ef21f-7eb2-4e75-b648-3b6e98ef5a12" xmlns:ns3="3736f80a-61c5-4e33-8f70-9d684d6a4929" xmlns:ns4="e8c15d03-80b3-40a5-8a4a-f692ddaa385e" targetNamespace="http://schemas.microsoft.com/office/2006/metadata/properties" ma:root="true" ma:fieldsID="dcb270c616898828a28fa3c06d1ae909" ns2:_="" ns3:_="" ns4:_="">
    <xsd:import namespace="4a8ef21f-7eb2-4e75-b648-3b6e98ef5a12"/>
    <xsd:import namespace="3736f80a-61c5-4e33-8f70-9d684d6a4929"/>
    <xsd:import namespace="e8c15d03-80b3-40a5-8a4a-f692ddaa385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ResourceType" minOccurs="0"/>
                <xsd:element ref="ns4: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8ef21f-7eb2-4e75-b648-3b6e98ef5a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8e01285-3f2b-445f-aab2-d36bb62f3c27"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ResourceType" ma:index="24" nillable="true" ma:displayName="Resource Type" ma:default="Program Draft Resource" ma:description="Provide guidance on use of documentation" ma:format="Dropdown" ma:internalName="ResourceType">
      <xsd:simpleType>
        <xsd:restriction base="dms:Choice">
          <xsd:enumeration value="Energy Trust-Approved"/>
          <xsd:enumeration value="Program Draft Resource"/>
          <xsd:enumeration value="Information Resource"/>
        </xsd:restriction>
      </xsd:simpleType>
    </xsd:element>
  </xsd:schema>
  <xsd:schema xmlns:xsd="http://www.w3.org/2001/XMLSchema" xmlns:xs="http://www.w3.org/2001/XMLSchema" xmlns:dms="http://schemas.microsoft.com/office/2006/documentManagement/types" xmlns:pc="http://schemas.microsoft.com/office/infopath/2007/PartnerControls" targetNamespace="3736f80a-61c5-4e33-8f70-9d684d6a492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c15d03-80b3-40a5-8a4a-f692ddaa385e"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667eeed-fc58-4bfd-b9c8-ac6d8a9a03b5}" ma:internalName="TaxCatchAll" ma:showField="CatchAllData" ma:web="dc075490-6b46-41f9-b384-b9e5a8d2b932">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5667eeed-fc58-4bfd-b9c8-ac6d8a9a03b5}" ma:internalName="TaxCatchAllLabel" ma:readOnly="true" ma:showField="CatchAllDataLabel" ma:web="dc075490-6b46-41f9-b384-b9e5a8d2b9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8e01285-3f2b-445f-aab2-d36bb62f3c27"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3736f80a-61c5-4e33-8f70-9d684d6a4929">
      <UserInfo>
        <DisplayName>Roberta Brunkalla</DisplayName>
        <AccountId>48</AccountId>
        <AccountType/>
      </UserInfo>
      <UserInfo>
        <DisplayName>Whitney Miller</DisplayName>
        <AccountId>17</AccountId>
        <AccountType/>
      </UserInfo>
    </SharedWithUsers>
    <TaxCatchAll xmlns="e8c15d03-80b3-40a5-8a4a-f692ddaa385e" xsi:nil="true"/>
    <ResourceType xmlns="4a8ef21f-7eb2-4e75-b648-3b6e98ef5a12">Program Draft Resource</ResourceType>
    <lcf76f155ced4ddcb4097134ff3c332f xmlns="4a8ef21f-7eb2-4e75-b648-3b6e98ef5a1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0F48A1E-CC41-4E42-B6A3-4E7C45EF7838}"/>
</file>

<file path=customXml/itemProps2.xml><?xml version="1.0" encoding="utf-8"?>
<ds:datastoreItem xmlns:ds="http://schemas.openxmlformats.org/officeDocument/2006/customXml" ds:itemID="{BCDFD7A0-043F-4DAB-B289-B4C84E327996}"/>
</file>

<file path=customXml/itemProps3.xml><?xml version="1.0" encoding="utf-8"?>
<ds:datastoreItem xmlns:ds="http://schemas.openxmlformats.org/officeDocument/2006/customXml" ds:itemID="{12434D1E-9439-4803-B570-B669EFE5B3E1}"/>
</file>

<file path=customXml/itemProps4.xml><?xml version="1.0" encoding="utf-8"?>
<ds:datastoreItem xmlns:ds="http://schemas.openxmlformats.org/officeDocument/2006/customXml" ds:itemID="{E3F88DC0-5169-4718-A246-375FD8D8E61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Hansen</dc:creator>
  <cp:keywords/>
  <dc:description/>
  <cp:lastModifiedBy/>
  <cp:revision/>
  <dcterms:created xsi:type="dcterms:W3CDTF">2020-09-08T18:06:10Z</dcterms:created>
  <dcterms:modified xsi:type="dcterms:W3CDTF">2026-05-05T20:55:23Z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0x0101000E2B629E21F98742A65086E79B25A04F</vt:lpwstr>
  </property>
  <property fmtid="{D5CDD505-2E9C-101B-9397-08002B2CF9AE}" pid="3" name="MediaServiceImageTags">
    <vt:lpwstr/>
  </property>
</Properties>
</file>